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30329_福島県総合評価方式実施要領の運用について　●改正✓\04 HP\"/>
    </mc:Choice>
  </mc:AlternateContent>
  <workbookProtection workbookPassword="EE7A" lockStructure="1"/>
  <bookViews>
    <workbookView xWindow="0" yWindow="0" windowWidth="23040" windowHeight="9096" tabRatio="763"/>
  </bookViews>
  <sheets>
    <sheet name="1.基本データ(このシートは削除しないこと！)" sheetId="5" r:id="rId1"/>
    <sheet name="2.様式第1号(簡易型)" sheetId="6" r:id="rId2"/>
    <sheet name="3.様式第6～8号(簡易型)" sheetId="2" r:id="rId3"/>
    <sheet name="様式第9号(その1)" sheetId="10" r:id="rId4"/>
    <sheet name="様式第9号(その2)" sheetId="11" r:id="rId5"/>
    <sheet name="リスト" sheetId="8" r:id="rId6"/>
    <sheet name="リスト2" sheetId="9" r:id="rId7"/>
  </sheets>
  <definedNames>
    <definedName name="_xlnm.Print_Area" localSheetId="0">'1.基本データ(このシートは削除しないこと！)'!$B$1:$F$52</definedName>
    <definedName name="_xlnm.Print_Area" localSheetId="1">'2.様式第1号(簡易型)'!$A$1:$D$40</definedName>
    <definedName name="_xlnm.Print_Area" localSheetId="2">'3.様式第6～8号(簡易型)'!$A$2:$S$74</definedName>
    <definedName name="_xlnm.Print_Area" localSheetId="3">'様式第9号(その1)'!$A$1:$AB$27</definedName>
    <definedName name="_xlnm.Print_Area" localSheetId="4">'様式第9号(その2)'!$A$1:$AA$18</definedName>
  </definedNames>
  <calcPr calcId="162913"/>
</workbook>
</file>

<file path=xl/calcChain.xml><?xml version="1.0" encoding="utf-8"?>
<calcChain xmlns="http://schemas.openxmlformats.org/spreadsheetml/2006/main">
  <c r="S2" i="2" l="1"/>
  <c r="D1" i="6"/>
  <c r="V12" i="2" l="1"/>
  <c r="X23" i="2"/>
  <c r="X22" i="2"/>
  <c r="AK10" i="2" l="1"/>
  <c r="AE10" i="2"/>
  <c r="AG10" i="2" s="1"/>
  <c r="AK9" i="2"/>
  <c r="AT74" i="2" l="1"/>
  <c r="AT67" i="2"/>
  <c r="AU74" i="2" l="1"/>
  <c r="AU67" i="2"/>
  <c r="W51" i="2" l="1"/>
  <c r="AB51" i="2" s="1"/>
  <c r="E52" i="2"/>
  <c r="W50" i="2"/>
  <c r="W52" i="2"/>
  <c r="AB52" i="2" s="1"/>
  <c r="W33" i="2"/>
  <c r="V22" i="2"/>
  <c r="W13" i="2"/>
  <c r="V14" i="2"/>
  <c r="V13" i="2"/>
  <c r="E13" i="2"/>
  <c r="AC51" i="2" l="1"/>
  <c r="AP52" i="2" s="1"/>
  <c r="F52" i="2" s="1"/>
  <c r="X51" i="2"/>
  <c r="Y51" i="2" s="1"/>
  <c r="AC52" i="2"/>
  <c r="X52" i="2"/>
  <c r="Y52" i="2" s="1"/>
  <c r="E5" i="2" l="1"/>
  <c r="W3" i="10" l="1"/>
  <c r="U5" i="11"/>
  <c r="X58" i="2" l="1"/>
  <c r="X57" i="2"/>
  <c r="E54" i="2" l="1"/>
  <c r="V16" i="2" l="1"/>
  <c r="AF58" i="2" l="1"/>
  <c r="AB61" i="2"/>
  <c r="AB60" i="2"/>
  <c r="AB59" i="2"/>
  <c r="AB58" i="2"/>
  <c r="AA61" i="2"/>
  <c r="AA60" i="2"/>
  <c r="AA59" i="2"/>
  <c r="AA58" i="2"/>
  <c r="W55" i="2"/>
  <c r="AM9" i="2" l="1"/>
  <c r="AM10" i="2"/>
  <c r="C17" i="6"/>
  <c r="C16" i="6"/>
  <c r="C14" i="6"/>
  <c r="C6" i="6"/>
  <c r="H11" i="5"/>
  <c r="H10" i="5"/>
  <c r="H9" i="5"/>
  <c r="H8" i="5"/>
  <c r="H7" i="5"/>
  <c r="E42" i="2" s="1"/>
  <c r="H6" i="5"/>
  <c r="C11" i="6" s="1"/>
  <c r="H5" i="5"/>
  <c r="C13" i="6" l="1"/>
  <c r="C10" i="6"/>
  <c r="B11" i="6"/>
  <c r="AF73" i="2"/>
  <c r="AF74" i="2" s="1"/>
  <c r="AF72" i="2"/>
  <c r="AF71" i="2"/>
  <c r="AF70" i="2"/>
  <c r="AF69" i="2"/>
  <c r="AF68" i="2"/>
  <c r="AF67" i="2"/>
  <c r="AF66" i="2"/>
  <c r="AF65" i="2"/>
  <c r="AF64" i="2"/>
  <c r="E10" i="2" l="1"/>
  <c r="W26" i="2" l="1"/>
  <c r="V11" i="2" l="1"/>
  <c r="V10" i="2"/>
  <c r="V9" i="2"/>
  <c r="V8" i="2"/>
  <c r="V7" i="2"/>
  <c r="S40" i="2" l="1"/>
  <c r="V48" i="2" l="1"/>
  <c r="V47" i="2"/>
  <c r="V46" i="2"/>
  <c r="V45" i="2"/>
  <c r="V44" i="2"/>
  <c r="AP44" i="2" s="1"/>
  <c r="V34" i="2"/>
  <c r="V33" i="2"/>
  <c r="V32" i="2"/>
  <c r="V31" i="2"/>
  <c r="V30" i="2"/>
  <c r="V29" i="2"/>
  <c r="V27" i="2"/>
  <c r="V26" i="2"/>
  <c r="Y24" i="2"/>
  <c r="X24" i="2"/>
  <c r="W23" i="2"/>
  <c r="W22" i="2"/>
  <c r="V15" i="2"/>
  <c r="AP15" i="2" s="1"/>
  <c r="F15" i="2" s="1"/>
  <c r="V28" i="2"/>
  <c r="Y26" i="2" l="1"/>
  <c r="F26" i="2" s="1"/>
  <c r="Z22" i="2"/>
  <c r="W10" i="2"/>
  <c r="Y10" i="2" s="1"/>
  <c r="AE26" i="2" l="1"/>
  <c r="AP10" i="2"/>
  <c r="F10" i="2" s="1"/>
  <c r="E45" i="2" l="1"/>
  <c r="E46" i="2"/>
  <c r="E48" i="2"/>
  <c r="E49" i="2"/>
  <c r="E50" i="2"/>
  <c r="E51" i="2"/>
  <c r="E44" i="2"/>
  <c r="AB68" i="2" l="1"/>
  <c r="AE68" i="2" s="1"/>
  <c r="Z68" i="2"/>
  <c r="Y68" i="2"/>
  <c r="X68" i="2"/>
  <c r="V68" i="2"/>
  <c r="AB67" i="2"/>
  <c r="Z67" i="2"/>
  <c r="Y67" i="2"/>
  <c r="X67" i="2"/>
  <c r="V67" i="2"/>
  <c r="AE67" i="2" l="1"/>
  <c r="E18" i="2" l="1"/>
  <c r="E20" i="2"/>
  <c r="E19" i="2"/>
  <c r="E17" i="2"/>
  <c r="V19" i="2" l="1"/>
  <c r="AP19" i="2" s="1"/>
  <c r="F19" i="2" s="1"/>
  <c r="AF61" i="2" l="1"/>
  <c r="AF60" i="2"/>
  <c r="AF59" i="2"/>
  <c r="Z58" i="2"/>
  <c r="AC58" i="2" s="1"/>
  <c r="X65" i="2" l="1"/>
  <c r="X66" i="2"/>
  <c r="X69" i="2"/>
  <c r="X70" i="2"/>
  <c r="X71" i="2"/>
  <c r="X72" i="2"/>
  <c r="X73" i="2"/>
  <c r="X64" i="2"/>
  <c r="Y64" i="2"/>
  <c r="X74" i="2" l="1"/>
  <c r="AE58" i="2"/>
  <c r="AG58" i="2" s="1"/>
  <c r="E33" i="2" l="1"/>
  <c r="W30" i="2"/>
  <c r="Y30" i="2" s="1"/>
  <c r="AE30" i="2" s="1"/>
  <c r="Y13" i="2"/>
  <c r="W7" i="2"/>
  <c r="Y7" i="2" s="1"/>
  <c r="AP30" i="2" l="1"/>
  <c r="AE13" i="2"/>
  <c r="AP13" i="2"/>
  <c r="F13" i="2" s="1"/>
  <c r="AP7" i="2"/>
  <c r="F7" i="2" s="1"/>
  <c r="AE7" i="2"/>
  <c r="Y33" i="2"/>
  <c r="X59" i="2"/>
  <c r="AE33" i="2" l="1"/>
  <c r="AP33" i="2" s="1"/>
  <c r="E21" i="5"/>
  <c r="E20" i="5"/>
  <c r="D21" i="5"/>
  <c r="D20" i="5"/>
  <c r="AA68" i="2" l="1"/>
  <c r="AA67" i="2"/>
  <c r="AC67" i="2"/>
  <c r="AC68" i="2"/>
  <c r="H17" i="5"/>
  <c r="AN68" i="2" l="1"/>
  <c r="AN74" i="2"/>
  <c r="AN67" i="2"/>
  <c r="AN66" i="2"/>
  <c r="AN69" i="2"/>
  <c r="AN70" i="2"/>
  <c r="AN64" i="2"/>
  <c r="AN73" i="2"/>
  <c r="AN72" i="2"/>
  <c r="AN71" i="2"/>
  <c r="AN65" i="2"/>
  <c r="AP66" i="2"/>
  <c r="AP65" i="2"/>
  <c r="AP74" i="2"/>
  <c r="AP68" i="2"/>
  <c r="AP67" i="2"/>
  <c r="AP69" i="2"/>
  <c r="AP70" i="2"/>
  <c r="AP71" i="2"/>
  <c r="AP64" i="2"/>
  <c r="AP73" i="2"/>
  <c r="AP72" i="2"/>
  <c r="AD68" i="2"/>
  <c r="AM68" i="2" s="1"/>
  <c r="AD67" i="2"/>
  <c r="AM67" i="2" s="1"/>
  <c r="H16" i="5"/>
  <c r="V50" i="2"/>
  <c r="AP50" i="2" s="1"/>
  <c r="F50" i="2" s="1"/>
  <c r="AP47" i="2"/>
  <c r="F47" i="2" s="1"/>
  <c r="E47" i="2"/>
  <c r="V49" i="2"/>
  <c r="AP49" i="2" s="1"/>
  <c r="F49" i="2" s="1"/>
  <c r="AP48" i="2"/>
  <c r="F48" i="2" s="1"/>
  <c r="AP46" i="2"/>
  <c r="F46" i="2" s="1"/>
  <c r="AP45" i="2"/>
  <c r="F45" i="2" s="1"/>
  <c r="F44" i="2"/>
  <c r="W53" i="2" l="1"/>
  <c r="AE54" i="2" s="1"/>
  <c r="X53" i="2"/>
  <c r="AE55" i="2" s="1"/>
  <c r="AF55" i="2" s="1"/>
  <c r="V53" i="2"/>
  <c r="AL68" i="2"/>
  <c r="AO68" i="2" s="1"/>
  <c r="AL67" i="2"/>
  <c r="AO67" i="2" s="1"/>
  <c r="AE53" i="2" l="1"/>
  <c r="AF53" i="2" s="1"/>
  <c r="Y53" i="2"/>
  <c r="AP53" i="2" l="1"/>
  <c r="F53" i="2" s="1"/>
  <c r="E22" i="2"/>
  <c r="AP16" i="2"/>
  <c r="E16" i="2"/>
  <c r="E15" i="2"/>
  <c r="F16" i="2" l="1"/>
  <c r="V51" i="2" l="1"/>
  <c r="AP51" i="2" s="1"/>
  <c r="F51" i="2" s="1"/>
  <c r="V20" i="2"/>
  <c r="AP20" i="2" s="1"/>
  <c r="F20" i="2" s="1"/>
  <c r="V18" i="2"/>
  <c r="AP18" i="2" s="1"/>
  <c r="F18" i="2" s="1"/>
  <c r="V17" i="2"/>
  <c r="AP17" i="2" s="1"/>
  <c r="F17" i="2" s="1"/>
  <c r="E7" i="2" l="1"/>
  <c r="E26" i="2"/>
  <c r="E30" i="2"/>
  <c r="E53" i="2"/>
  <c r="E65" i="2"/>
  <c r="E64" i="2"/>
  <c r="E69" i="2"/>
  <c r="E71" i="2"/>
  <c r="V74" i="2" l="1"/>
  <c r="V73" i="2"/>
  <c r="AB69" i="2" l="1"/>
  <c r="AE69" i="2" s="1"/>
  <c r="AB70" i="2"/>
  <c r="AE70" i="2" s="1"/>
  <c r="AB71" i="2"/>
  <c r="AE71" i="2" s="1"/>
  <c r="AB72" i="2"/>
  <c r="AE72" i="2" s="1"/>
  <c r="AB73" i="2"/>
  <c r="AB66" i="2"/>
  <c r="AE66" i="2" s="1"/>
  <c r="AB65" i="2"/>
  <c r="AE65" i="2" s="1"/>
  <c r="AB64" i="2"/>
  <c r="AE64" i="2" s="1"/>
  <c r="Z69" i="2"/>
  <c r="Z70" i="2"/>
  <c r="Z71" i="2"/>
  <c r="Z72" i="2"/>
  <c r="Z73" i="2"/>
  <c r="Z66" i="2"/>
  <c r="Z65" i="2"/>
  <c r="Z64" i="2"/>
  <c r="Y70" i="2"/>
  <c r="Y71" i="2"/>
  <c r="Y72" i="2"/>
  <c r="Y73" i="2"/>
  <c r="Y69" i="2"/>
  <c r="Y66" i="2"/>
  <c r="Y65" i="2"/>
  <c r="V72" i="2"/>
  <c r="V71" i="2"/>
  <c r="V70" i="2"/>
  <c r="V69" i="2"/>
  <c r="V66" i="2"/>
  <c r="W66" i="2" s="1"/>
  <c r="V65" i="2"/>
  <c r="V64" i="2"/>
  <c r="W69" i="2" l="1"/>
  <c r="W71" i="2" s="1"/>
  <c r="Z74" i="2"/>
  <c r="AE73" i="2"/>
  <c r="AB74" i="2"/>
  <c r="Y74" i="2"/>
  <c r="AE74" i="2" l="1"/>
  <c r="W73" i="2"/>
  <c r="W56" i="2" l="1"/>
  <c r="Z59" i="2"/>
  <c r="AC59" i="2" s="1"/>
  <c r="W59" i="2"/>
  <c r="W58" i="2"/>
  <c r="AE59" i="2" s="1"/>
  <c r="Z61" i="2" l="1"/>
  <c r="AC61" i="2" s="1"/>
  <c r="Z60" i="2"/>
  <c r="AC60" i="2" s="1"/>
  <c r="AE61" i="2"/>
  <c r="AE60" i="2"/>
  <c r="AP26" i="2" l="1"/>
  <c r="F30" i="2"/>
  <c r="Z24" i="2"/>
  <c r="Z23" i="2"/>
  <c r="F33" i="2"/>
  <c r="AP22" i="2" l="1"/>
  <c r="F22" i="2" s="1"/>
  <c r="H15" i="5" l="1"/>
  <c r="H14" i="5"/>
  <c r="H13" i="5"/>
  <c r="C3" i="10" l="1"/>
  <c r="C5" i="11"/>
  <c r="A19" i="6"/>
  <c r="AA65" i="2"/>
  <c r="AA66" i="2"/>
  <c r="AA73" i="2"/>
  <c r="AA64" i="2"/>
  <c r="AA71" i="2"/>
  <c r="AA70" i="2"/>
  <c r="AA69" i="2"/>
  <c r="AA72" i="2"/>
  <c r="E41" i="2"/>
  <c r="E4" i="2"/>
  <c r="AC65" i="2"/>
  <c r="AC66" i="2"/>
  <c r="AC73" i="2"/>
  <c r="AC64" i="2"/>
  <c r="AC71" i="2"/>
  <c r="AC70" i="2"/>
  <c r="AC69" i="2"/>
  <c r="AC72" i="2"/>
  <c r="AG60" i="2"/>
  <c r="AG61" i="2"/>
  <c r="AD69" i="2" l="1"/>
  <c r="AM69" i="2" s="1"/>
  <c r="AA74" i="2"/>
  <c r="AC74" i="2"/>
  <c r="AD66" i="2"/>
  <c r="AM66" i="2" s="1"/>
  <c r="AD72" i="2"/>
  <c r="AD64" i="2"/>
  <c r="AC57" i="2"/>
  <c r="AD71" i="2"/>
  <c r="AD65" i="2"/>
  <c r="AM65" i="2" s="1"/>
  <c r="AD73" i="2"/>
  <c r="AM73" i="2" s="1"/>
  <c r="AD70" i="2"/>
  <c r="AG59" i="2"/>
  <c r="AG57" i="2" s="1"/>
  <c r="X60" i="2" l="1"/>
  <c r="W60" i="2"/>
  <c r="AP61" i="2"/>
  <c r="AP59" i="2"/>
  <c r="AP60" i="2"/>
  <c r="AH57" i="2"/>
  <c r="X61" i="2" s="1"/>
  <c r="W57" i="2"/>
  <c r="AK69" i="2"/>
  <c r="AO61" i="2"/>
  <c r="AO60" i="2"/>
  <c r="AO59" i="2"/>
  <c r="AO55" i="2"/>
  <c r="AK64" i="2"/>
  <c r="AL64" i="2"/>
  <c r="AM64" i="2"/>
  <c r="AO64" i="2" s="1"/>
  <c r="AQ64" i="2" s="1"/>
  <c r="AM72" i="2"/>
  <c r="AL72" i="2"/>
  <c r="AK72" i="2"/>
  <c r="AM70" i="2"/>
  <c r="AK70" i="2"/>
  <c r="AL70" i="2"/>
  <c r="AM71" i="2"/>
  <c r="AL71" i="2"/>
  <c r="AK71" i="2"/>
  <c r="AL69" i="2"/>
  <c r="AD74" i="2"/>
  <c r="AM74" i="2" s="1"/>
  <c r="AK73" i="2"/>
  <c r="AL73" i="2"/>
  <c r="AL66" i="2"/>
  <c r="AO66" i="2" s="1"/>
  <c r="AQ66" i="2" s="1"/>
  <c r="AS66" i="2" s="1"/>
  <c r="AK65" i="2"/>
  <c r="AL65" i="2"/>
  <c r="AO73" i="2" l="1"/>
  <c r="AR66" i="2"/>
  <c r="AO69" i="2"/>
  <c r="W61" i="2"/>
  <c r="K60" i="2" s="1"/>
  <c r="AO72" i="2"/>
  <c r="AO71" i="2"/>
  <c r="AO70" i="2"/>
  <c r="AQ69" i="2" s="1"/>
  <c r="AQ61" i="2"/>
  <c r="AO65" i="2"/>
  <c r="AQ65" i="2" s="1"/>
  <c r="F65" i="2" s="1"/>
  <c r="AT54" i="2"/>
  <c r="AT57" i="2"/>
  <c r="AT56" i="2"/>
  <c r="AT55" i="2"/>
  <c r="AS56" i="2"/>
  <c r="AS55" i="2"/>
  <c r="AS54" i="2"/>
  <c r="AS57" i="2"/>
  <c r="AK74" i="2"/>
  <c r="AL74" i="2"/>
  <c r="AT66" i="2" l="1"/>
  <c r="AQ71" i="2"/>
  <c r="AO74" i="2"/>
  <c r="AQ73" i="2" s="1"/>
  <c r="AT58" i="2"/>
  <c r="AS58" i="2"/>
  <c r="AS63" i="2" s="1"/>
  <c r="K61" i="2"/>
  <c r="F66" i="2" l="1"/>
  <c r="AR73" i="2"/>
  <c r="AS73" i="2"/>
  <c r="F64" i="2"/>
  <c r="F54" i="2"/>
  <c r="B62" i="2" s="1"/>
  <c r="AT59" i="2"/>
  <c r="AT73" i="2" l="1"/>
  <c r="F73" i="2" s="1"/>
  <c r="AT60" i="2"/>
  <c r="F71" i="2" l="1"/>
  <c r="F69" i="2"/>
  <c r="S1" i="2" l="1"/>
  <c r="D23" i="5" s="1"/>
</calcChain>
</file>

<file path=xl/sharedStrings.xml><?xml version="1.0" encoding="utf-8"?>
<sst xmlns="http://schemas.openxmlformats.org/spreadsheetml/2006/main" count="828" uniqueCount="470">
  <si>
    <t>項　　　　目</t>
  </si>
  <si>
    <t>項目</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</si>
  <si>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</si>
  <si>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</si>
  <si>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6"/>
  </si>
  <si>
    <t>県内</t>
    <rPh sb="0" eb="2">
      <t>ケンナイ</t>
    </rPh>
    <phoneticPr fontId="36"/>
  </si>
  <si>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</si>
  <si>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</si>
  <si>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</si>
  <si>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</si>
  <si>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</si>
  <si>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</si>
  <si>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</si>
  <si>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</si>
  <si>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</si>
  <si>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</si>
  <si>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6"/>
  </si>
  <si>
    <t>代表者氏名</t>
    <phoneticPr fontId="36"/>
  </si>
  <si>
    <t>（作成担当者</t>
    <phoneticPr fontId="36"/>
  </si>
  <si>
    <t>　福　島　県</t>
    <phoneticPr fontId="36"/>
  </si>
  <si>
    <r>
      <rPr>
        <sz val="12"/>
        <color rgb="FF000000"/>
        <rFont val="ＭＳ Ｐゴシック"/>
        <family val="3"/>
        <charset val="128"/>
        <scheme val="minor"/>
      </rPr>
      <t>様式第１号</t>
    </r>
    <r>
      <rPr>
        <sz val="12"/>
        <color rgb="FF000000"/>
        <rFont val="ＭＳ 明朝"/>
        <family val="1"/>
        <charset val="128"/>
      </rPr>
      <t>（第７条関係）</t>
    </r>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</si>
  <si>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</si>
  <si>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</si>
  <si>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</si>
  <si>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</si>
  <si>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</si>
  <si>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</si>
  <si>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</si>
  <si>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</si>
  <si>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</si>
  <si>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</si>
  <si>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猪苗代土木</t>
    <rPh sb="0" eb="3">
      <t>イナワシロ</t>
    </rPh>
    <rPh sb="3" eb="5">
      <t>ドボク</t>
    </rPh>
    <phoneticPr fontId="36"/>
  </si>
  <si>
    <t>南会津建設</t>
    <rPh sb="0" eb="3">
      <t>ミナミアイヅ</t>
    </rPh>
    <rPh sb="3" eb="5">
      <t>ケンセツ</t>
    </rPh>
    <phoneticPr fontId="36"/>
  </si>
  <si>
    <t>西会津町</t>
    <rPh sb="0" eb="4">
      <t>ニシアイヅマチ</t>
    </rPh>
    <phoneticPr fontId="36"/>
  </si>
  <si>
    <t>-</t>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</si>
  <si>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</si>
  <si>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</si>
  <si>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</si>
  <si>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</si>
  <si>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</si>
  <si>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</si>
  <si>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</si>
  <si>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</si>
  <si>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</si>
  <si>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</si>
  <si>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</si>
  <si>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</si>
  <si>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</si>
  <si>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</si>
  <si>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</si>
  <si>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</si>
  <si>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</si>
  <si>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</si>
  <si>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</si>
  <si>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</si>
  <si>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</si>
  <si>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</si>
  <si>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</si>
  <si>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</si>
  <si>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</si>
  <si>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</si>
  <si>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</si>
  <si>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</si>
  <si>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</si>
  <si>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</si>
  <si>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</si>
  <si>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</si>
  <si>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</si>
  <si>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</si>
  <si>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</si>
  <si>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</si>
  <si>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</si>
  <si>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</si>
  <si>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</si>
  <si>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</si>
  <si>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</si>
  <si>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</si>
  <si>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</si>
  <si>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</si>
  <si>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</si>
  <si>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</si>
  <si>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</si>
  <si>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</si>
  <si>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</si>
  <si>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</si>
  <si>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</si>
  <si>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</si>
  <si>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</si>
  <si>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</si>
  <si>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</si>
  <si>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</si>
  <si>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</si>
  <si>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</si>
  <si>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</si>
  <si>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</si>
  <si>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</si>
  <si>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</si>
  <si>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</si>
  <si>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</si>
  <si>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</si>
  <si>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</si>
  <si>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</si>
  <si>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</si>
  <si>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</si>
  <si>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</si>
  <si>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</si>
  <si>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</si>
  <si>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</si>
  <si>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</si>
  <si>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</si>
  <si>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</si>
  <si>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</si>
  <si>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</si>
  <si>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</si>
  <si>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</si>
  <si>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</si>
  <si>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</si>
  <si>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</si>
  <si>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</si>
  <si>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</si>
  <si>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</si>
  <si>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</si>
  <si>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</si>
  <si>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</si>
  <si>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</si>
  <si>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</si>
  <si>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</si>
  <si>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</si>
  <si>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</si>
  <si>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</si>
  <si>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</si>
  <si>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</si>
  <si>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</si>
  <si>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</si>
  <si>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</si>
  <si>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</si>
  <si>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</si>
  <si>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</si>
  <si>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</si>
  <si>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</si>
  <si>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</si>
  <si>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</si>
  <si>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 xml:space="preserve">第○○-○○○○○-○○○○号 </t>
    <rPh sb="0" eb="1">
      <t>ダイ</t>
    </rPh>
    <rPh sb="14" eb="15">
      <t>ゴウ</t>
    </rPh>
    <phoneticPr fontId="36"/>
  </si>
  <si>
    <t>工事番号・工事名：</t>
    <phoneticPr fontId="36"/>
  </si>
  <si>
    <t>会社名：</t>
    <phoneticPr fontId="36"/>
  </si>
  <si>
    <t>-</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</si>
  <si>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</si>
  <si>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</si>
  <si>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</si>
  <si>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</si>
  <si>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</si>
  <si>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</si>
  <si>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</si>
  <si>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</si>
  <si>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</si>
  <si>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</si>
  <si>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</si>
  <si>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</si>
  <si>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</si>
  <si>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</si>
  <si>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</si>
  <si>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</si>
  <si>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</si>
  <si>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</si>
  <si>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</si>
  <si>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</si>
  <si>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</si>
  <si>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</si>
  <si>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</si>
  <si>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</si>
  <si>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</si>
  <si>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</si>
  <si>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</si>
  <si>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配点
(満点)</t>
    <rPh sb="0" eb="2">
      <t>ハイテン</t>
    </rPh>
    <rPh sb="4" eb="6">
      <t>マンテン</t>
    </rPh>
    <phoneticPr fontId="18"/>
  </si>
  <si>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</si>
  <si>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</si>
  <si>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</si>
  <si>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</si>
  <si>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1：OK</t>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</si>
  <si>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</si>
  <si>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</si>
  <si>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</si>
  <si>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</si>
  <si>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</si>
  <si>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</si>
  <si>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</si>
  <si>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</si>
  <si>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</si>
  <si>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</si>
  <si>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</si>
  <si>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</si>
  <si>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</si>
  <si>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</si>
  <si>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</si>
  <si>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</si>
  <si>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10年以内</t>
    <rPh sb="2" eb="3">
      <t>ネン</t>
    </rPh>
    <rPh sb="3" eb="5">
      <t>イナイ</t>
    </rPh>
    <phoneticPr fontId="36"/>
  </si>
  <si>
    <t>企業の工事成績</t>
    <phoneticPr fontId="36"/>
  </si>
  <si>
    <t>福島県
優良工事表彰</t>
    <rPh sb="0" eb="3">
      <t>フクシマケン</t>
    </rPh>
    <rPh sb="4" eb="6">
      <t>ユウリョウ</t>
    </rPh>
    <rPh sb="6" eb="8">
      <t>コウジ</t>
    </rPh>
    <rPh sb="8" eb="10">
      <t>ヒョウショウ</t>
    </rPh>
    <phoneticPr fontId="36"/>
  </si>
  <si>
    <t>受賞年度</t>
    <rPh sb="0" eb="2">
      <t>ジュショウ</t>
    </rPh>
    <rPh sb="2" eb="4">
      <t>ネンド</t>
    </rPh>
    <phoneticPr fontId="36"/>
  </si>
  <si>
    <t>受賞部門</t>
    <rPh sb="0" eb="2">
      <t>ジュショウ</t>
    </rPh>
    <rPh sb="2" eb="4">
      <t>ブモン</t>
    </rPh>
    <phoneticPr fontId="36"/>
  </si>
  <si>
    <t>品質管理能力</t>
    <rPh sb="0" eb="2">
      <t>ヒンシツ</t>
    </rPh>
    <rPh sb="2" eb="4">
      <t>カンリ</t>
    </rPh>
    <rPh sb="4" eb="6">
      <t>ノウリョク</t>
    </rPh>
    <phoneticPr fontId="36"/>
  </si>
  <si>
    <t>技術者確保者数</t>
    <rPh sb="0" eb="3">
      <t>ギジュツシャ</t>
    </rPh>
    <rPh sb="3" eb="5">
      <t>カクホ</t>
    </rPh>
    <rPh sb="5" eb="6">
      <t>シャ</t>
    </rPh>
    <rPh sb="6" eb="7">
      <t>スウ</t>
    </rPh>
    <phoneticPr fontId="36"/>
  </si>
  <si>
    <t>技術者確保数</t>
    <rPh sb="0" eb="3">
      <t>ギジュツシャ</t>
    </rPh>
    <rPh sb="3" eb="5">
      <t>カクホ</t>
    </rPh>
    <rPh sb="5" eb="6">
      <t>スウ</t>
    </rPh>
    <phoneticPr fontId="36"/>
  </si>
  <si>
    <t>技能士あり</t>
    <rPh sb="0" eb="3">
      <t>ギノウシ</t>
    </rPh>
    <phoneticPr fontId="36"/>
  </si>
  <si>
    <t>資格名称</t>
    <rPh sb="0" eb="2">
      <t>シカク</t>
    </rPh>
    <rPh sb="2" eb="4">
      <t>メイショウ</t>
    </rPh>
    <phoneticPr fontId="36"/>
  </si>
  <si>
    <t>上記「資格保有年数」の資格におけるCPD制度での継続したポイントの取得(1年以上の継続)</t>
    <rPh sb="0" eb="2">
      <t>ジョウキ</t>
    </rPh>
    <rPh sb="3" eb="5">
      <t>シカク</t>
    </rPh>
    <rPh sb="5" eb="7">
      <t>ホユウ</t>
    </rPh>
    <rPh sb="7" eb="9">
      <t>ネンスウ</t>
    </rPh>
    <rPh sb="11" eb="13">
      <t>シカク</t>
    </rPh>
    <rPh sb="20" eb="22">
      <t>セイド</t>
    </rPh>
    <rPh sb="24" eb="26">
      <t>ケイゾク</t>
    </rPh>
    <rPh sb="33" eb="35">
      <t>シュトク</t>
    </rPh>
    <rPh sb="37" eb="38">
      <t>ネン</t>
    </rPh>
    <rPh sb="38" eb="40">
      <t>イジョウ</t>
    </rPh>
    <rPh sb="41" eb="43">
      <t>ケイゾク</t>
    </rPh>
    <phoneticPr fontId="36"/>
  </si>
  <si>
    <r>
      <t xml:space="preserve">保有年数
</t>
    </r>
    <r>
      <rPr>
        <sz val="7"/>
        <color rgb="FF000000"/>
        <rFont val="ＭＳ 明朝"/>
        <family val="1"/>
        <charset val="128"/>
      </rPr>
      <t>（"年"は自動表示されます。）</t>
    </r>
    <rPh sb="0" eb="2">
      <t>ホユウ</t>
    </rPh>
    <rPh sb="2" eb="4">
      <t>ネンスウ</t>
    </rPh>
    <rPh sb="7" eb="8">
      <t>ネン</t>
    </rPh>
    <rPh sb="10" eb="12">
      <t>ジドウ</t>
    </rPh>
    <rPh sb="12" eb="14">
      <t>ヒョウジ</t>
    </rPh>
    <phoneticPr fontId="36"/>
  </si>
  <si>
    <t>4：OK</t>
    <phoneticPr fontId="36"/>
  </si>
  <si>
    <t>配置技術者の
福島県
優良工事表彰</t>
    <rPh sb="0" eb="2">
      <t>ハイチ</t>
    </rPh>
    <rPh sb="2" eb="5">
      <t>ギジュツシャ</t>
    </rPh>
    <rPh sb="7" eb="10">
      <t>フクシマケン</t>
    </rPh>
    <rPh sb="11" eb="13">
      <t>ユウリョウ</t>
    </rPh>
    <rPh sb="13" eb="15">
      <t>コウジ</t>
    </rPh>
    <rPh sb="15" eb="17">
      <t>ヒョウショウ</t>
    </rPh>
    <phoneticPr fontId="36"/>
  </si>
  <si>
    <t>環境への配慮</t>
    <rPh sb="0" eb="2">
      <t>カンキョウ</t>
    </rPh>
    <rPh sb="4" eb="6">
      <t>ハイリョ</t>
    </rPh>
    <phoneticPr fontId="36"/>
  </si>
  <si>
    <t>県内業者の活用</t>
    <rPh sb="0" eb="2">
      <t>ケンナイ</t>
    </rPh>
    <rPh sb="2" eb="4">
      <t>ギョウシャ</t>
    </rPh>
    <rPh sb="5" eb="7">
      <t>カツヨウ</t>
    </rPh>
    <phoneticPr fontId="36"/>
  </si>
  <si>
    <t>新分野進出</t>
    <rPh sb="0" eb="3">
      <t>シンブンヤ</t>
    </rPh>
    <rPh sb="3" eb="5">
      <t>シンシュツ</t>
    </rPh>
    <phoneticPr fontId="36"/>
  </si>
  <si>
    <t>障がい者雇用</t>
    <rPh sb="0" eb="1">
      <t>ショウ</t>
    </rPh>
    <rPh sb="3" eb="4">
      <t>シャ</t>
    </rPh>
    <rPh sb="4" eb="6">
      <t>コヨウ</t>
    </rPh>
    <phoneticPr fontId="36"/>
  </si>
  <si>
    <t>法定義務のある企業であり、｢障害者の雇用の促進等に関する法律｣に基づく法定雇用義務を達成している</t>
    <phoneticPr fontId="36"/>
  </si>
  <si>
    <t>法定義務のある企業だが、｢障害者の雇用の促進等に関する法律｣に基づく法定雇用義務を達成していない</t>
    <phoneticPr fontId="36"/>
  </si>
  <si>
    <t>法定義務のない企業だが、 障がい者を雇用している</t>
    <phoneticPr fontId="36"/>
  </si>
  <si>
    <t>法定義務のない企業であり、障がい者を雇用していない</t>
    <phoneticPr fontId="36"/>
  </si>
  <si>
    <t>自らは県外業者（県外に本店がある企業）であるが、当該工事の請負金額の５０％以上を県内業者で施工可能である。</t>
    <phoneticPr fontId="36"/>
  </si>
  <si>
    <t>自らは県内業者（県内に本店がある企業）であり、当該工事の請負金額の８０％以上を県内業者で施工可能である</t>
    <phoneticPr fontId="36"/>
  </si>
  <si>
    <t>左のいずれにもあてはまらない。</t>
    <phoneticPr fontId="36"/>
  </si>
  <si>
    <t>1：一般土木、舗装工事、10：左記以外の工事</t>
    <rPh sb="2" eb="4">
      <t>イッパン</t>
    </rPh>
    <rPh sb="4" eb="6">
      <t>ドボク</t>
    </rPh>
    <rPh sb="7" eb="9">
      <t>ホソウ</t>
    </rPh>
    <rPh sb="9" eb="11">
      <t>コウジ</t>
    </rPh>
    <rPh sb="15" eb="17">
      <t>サキ</t>
    </rPh>
    <rPh sb="17" eb="19">
      <t>イガイ</t>
    </rPh>
    <rPh sb="20" eb="22">
      <t>コウジ</t>
    </rPh>
    <phoneticPr fontId="36"/>
  </si>
  <si>
    <t>3件</t>
    <rPh sb="1" eb="2">
      <t>ケン</t>
    </rPh>
    <phoneticPr fontId="36"/>
  </si>
  <si>
    <t>2件</t>
    <rPh sb="1" eb="2">
      <t>ケン</t>
    </rPh>
    <phoneticPr fontId="36"/>
  </si>
  <si>
    <t>1件</t>
    <rPh sb="1" eb="2">
      <t>ケン</t>
    </rPh>
    <phoneticPr fontId="36"/>
  </si>
  <si>
    <t>1：該当あり</t>
    <rPh sb="2" eb="4">
      <t>ガイトウ</t>
    </rPh>
    <phoneticPr fontId="36"/>
  </si>
  <si>
    <t>企業の地域社会に対する貢献度</t>
    <rPh sb="0" eb="2">
      <t>キギョウ</t>
    </rPh>
    <rPh sb="3" eb="5">
      <t>チイキ</t>
    </rPh>
    <rPh sb="5" eb="7">
      <t>シャカイ</t>
    </rPh>
    <rPh sb="8" eb="9">
      <t>タイ</t>
    </rPh>
    <rPh sb="11" eb="14">
      <t>コウケンド</t>
    </rPh>
    <phoneticPr fontId="36"/>
  </si>
  <si>
    <t>企業の技術力（実績・経験等）</t>
    <rPh sb="0" eb="2">
      <t>キギョウ</t>
    </rPh>
    <rPh sb="3" eb="6">
      <t>ギジュツリョク</t>
    </rPh>
    <rPh sb="7" eb="9">
      <t>ジッセキ</t>
    </rPh>
    <rPh sb="10" eb="12">
      <t>ケイケン</t>
    </rPh>
    <rPh sb="12" eb="13">
      <t>トウ</t>
    </rPh>
    <phoneticPr fontId="36"/>
  </si>
  <si>
    <t>配置予定技術者の技術力（実績・経験等）</t>
    <rPh sb="0" eb="2">
      <t>ハイチ</t>
    </rPh>
    <rPh sb="2" eb="4">
      <t>ヨテイ</t>
    </rPh>
    <rPh sb="4" eb="7">
      <t>ギジュツシャ</t>
    </rPh>
    <rPh sb="8" eb="11">
      <t>ギジュツリョク</t>
    </rPh>
    <rPh sb="12" eb="14">
      <t>ジッセキ</t>
    </rPh>
    <rPh sb="15" eb="17">
      <t>ケイケン</t>
    </rPh>
    <rPh sb="17" eb="18">
      <t>トウ</t>
    </rPh>
    <phoneticPr fontId="36"/>
  </si>
  <si>
    <t>災害対応実績</t>
    <rPh sb="0" eb="2">
      <t>サイガイ</t>
    </rPh>
    <rPh sb="2" eb="4">
      <t>タイオウ</t>
    </rPh>
    <rPh sb="4" eb="6">
      <t>ジッセキ</t>
    </rPh>
    <phoneticPr fontId="18"/>
  </si>
  <si>
    <t>累計</t>
    <rPh sb="0" eb="2">
      <t>ルイケイ</t>
    </rPh>
    <phoneticPr fontId="36"/>
  </si>
  <si>
    <t>同一発注種別【選択】</t>
    <rPh sb="0" eb="2">
      <t>ドウイツ</t>
    </rPh>
    <rPh sb="2" eb="4">
      <t>ハッチュウ</t>
    </rPh>
    <rPh sb="4" eb="6">
      <t>シュベツ</t>
    </rPh>
    <rPh sb="7" eb="9">
      <t>センタク</t>
    </rPh>
    <phoneticPr fontId="36"/>
  </si>
  <si>
    <t>地域要件【選択】</t>
    <rPh sb="0" eb="2">
      <t>チイキ</t>
    </rPh>
    <rPh sb="2" eb="4">
      <t>ヨウケン</t>
    </rPh>
    <rPh sb="5" eb="7">
      <t>センタク</t>
    </rPh>
    <phoneticPr fontId="36"/>
  </si>
  <si>
    <t>評価対象</t>
    <rPh sb="0" eb="2">
      <t>ヒョウカ</t>
    </rPh>
    <rPh sb="2" eb="4">
      <t>タイショウ</t>
    </rPh>
    <phoneticPr fontId="36"/>
  </si>
  <si>
    <t>同一土木</t>
    <rPh sb="0" eb="2">
      <t>ドウイツ</t>
    </rPh>
    <rPh sb="2" eb="4">
      <t>ドボク</t>
    </rPh>
    <phoneticPr fontId="36"/>
  </si>
  <si>
    <t>同一建設</t>
    <rPh sb="0" eb="2">
      <t>ドウイツ</t>
    </rPh>
    <rPh sb="2" eb="4">
      <t>ケンセツ</t>
    </rPh>
    <phoneticPr fontId="36"/>
  </si>
  <si>
    <t>県内</t>
    <rPh sb="0" eb="2">
      <t>ケンナイ</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</si>
  <si>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</si>
  <si>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</si>
  <si>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</si>
  <si>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1件以上あり</t>
    <rPh sb="1" eb="2">
      <t>ケン</t>
    </rPh>
    <rPh sb="2" eb="4">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</si>
  <si>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</si>
  <si>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</si>
  <si>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</si>
  <si>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配点
（同一建設or県内）</t>
    <rPh sb="0" eb="2">
      <t>ハイテン</t>
    </rPh>
    <rPh sb="4" eb="6">
      <t>ドウイツ</t>
    </rPh>
    <rPh sb="6" eb="8">
      <t>ケンセツ</t>
    </rPh>
    <rPh sb="10" eb="12">
      <t>ケンナイ</t>
    </rPh>
    <phoneticPr fontId="36"/>
  </si>
  <si>
    <t>・所在建設事務所
　【自動表示】</t>
    <rPh sb="1" eb="3">
      <t>ショザイ</t>
    </rPh>
    <rPh sb="3" eb="5">
      <t>ケンセツ</t>
    </rPh>
    <rPh sb="5" eb="8">
      <t>ジムショ</t>
    </rPh>
    <rPh sb="11" eb="13">
      <t>ジドウ</t>
    </rPh>
    <rPh sb="13" eb="15">
      <t>ヒョウジ</t>
    </rPh>
    <phoneticPr fontId="36"/>
  </si>
  <si>
    <t>発注者</t>
    <rPh sb="0" eb="3">
      <t>ハッチュウシャ</t>
    </rPh>
    <phoneticPr fontId="36"/>
  </si>
  <si>
    <t>直近のポイント取得年月日
（過去1年未満）</t>
    <rPh sb="0" eb="2">
      <t>チョッキン</t>
    </rPh>
    <rPh sb="7" eb="9">
      <t>シュトク</t>
    </rPh>
    <rPh sb="9" eb="12">
      <t>ネンガッピ</t>
    </rPh>
    <rPh sb="14" eb="16">
      <t>カコ</t>
    </rPh>
    <rPh sb="17" eb="18">
      <t>ネン</t>
    </rPh>
    <rPh sb="18" eb="20">
      <t>ミマン</t>
    </rPh>
    <phoneticPr fontId="36"/>
  </si>
  <si>
    <t>・判定結果【自動表示】</t>
    <rPh sb="1" eb="3">
      <t>ハンテイ</t>
    </rPh>
    <rPh sb="3" eb="5">
      <t>ケッカ</t>
    </rPh>
    <rPh sb="6" eb="8">
      <t>ジドウ</t>
    </rPh>
    <rPh sb="8" eb="10">
      <t>ヒョウジ</t>
    </rPh>
    <phoneticPr fontId="36"/>
  </si>
  <si>
    <r>
      <t>様式第８号</t>
    </r>
    <r>
      <rPr>
        <sz val="9"/>
        <color rgb="FF000000"/>
        <rFont val="ＭＳ 明朝"/>
        <family val="1"/>
        <charset val="128"/>
      </rPr>
      <t>（第７条関係）</t>
    </r>
    <phoneticPr fontId="18"/>
  </si>
  <si>
    <t>配置技術者</t>
    <rPh sb="0" eb="2">
      <t>ハイチ</t>
    </rPh>
    <rPh sb="2" eb="5">
      <t>ギジュツシャ</t>
    </rPh>
    <phoneticPr fontId="36"/>
  </si>
  <si>
    <t>資格保有年数</t>
    <rPh sb="0" eb="2">
      <t>シカク</t>
    </rPh>
    <rPh sb="2" eb="4">
      <t>ホユウ</t>
    </rPh>
    <rPh sb="4" eb="6">
      <t>ネンスウ</t>
    </rPh>
    <phoneticPr fontId="36"/>
  </si>
  <si>
    <t>継続教育</t>
    <rPh sb="0" eb="2">
      <t>ケイゾク</t>
    </rPh>
    <rPh sb="2" eb="4">
      <t>キョウイク</t>
    </rPh>
    <phoneticPr fontId="36"/>
  </si>
  <si>
    <r>
      <t>・所在土木事務所</t>
    </r>
    <r>
      <rPr>
        <sz val="8"/>
        <color theme="1"/>
        <rFont val="ＭＳ 明朝"/>
        <family val="1"/>
        <charset val="128"/>
      </rPr>
      <t>(19区分)
　</t>
    </r>
    <r>
      <rPr>
        <sz val="10.5"/>
        <color theme="1"/>
        <rFont val="ＭＳ 明朝"/>
        <family val="1"/>
        <charset val="128"/>
      </rPr>
      <t>【自動表示】</t>
    </r>
    <rPh sb="1" eb="3">
      <t>ショザイ</t>
    </rPh>
    <rPh sb="3" eb="5">
      <t>ドボク</t>
    </rPh>
    <rPh sb="5" eb="8">
      <t>ジムショ</t>
    </rPh>
    <rPh sb="11" eb="13">
      <t>クブン</t>
    </rPh>
    <rPh sb="17" eb="19">
      <t>ジドウ</t>
    </rPh>
    <rPh sb="19" eb="21">
      <t>ヒョウジ</t>
    </rPh>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</si>
  <si>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</si>
  <si>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参加者</t>
    <rPh sb="0" eb="3">
      <t>サンカシャ</t>
    </rPh>
    <phoneticPr fontId="36"/>
  </si>
  <si>
    <t>委任なし支店</t>
    <rPh sb="0" eb="2">
      <t>イニン</t>
    </rPh>
    <rPh sb="4" eb="6">
      <t>シテン</t>
    </rPh>
    <phoneticPr fontId="36"/>
  </si>
  <si>
    <t>4:全国の場合で
県内業者</t>
    <rPh sb="2" eb="4">
      <t>ゼンコク</t>
    </rPh>
    <rPh sb="5" eb="7">
      <t>バアイ</t>
    </rPh>
    <rPh sb="9" eb="11">
      <t>ケンナイ</t>
    </rPh>
    <rPh sb="11" eb="13">
      <t>ギョウシャ</t>
    </rPh>
    <phoneticPr fontId="36"/>
  </si>
  <si>
    <t>活動場所</t>
    <rPh sb="0" eb="2">
      <t>カツドウ</t>
    </rPh>
    <rPh sb="2" eb="4">
      <t>バショ</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</si>
  <si>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</si>
  <si>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</si>
  <si>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判定結果</t>
    <rPh sb="0" eb="2">
      <t>ハンテイ</t>
    </rPh>
    <rPh sb="2" eb="4">
      <t>ケッカ</t>
    </rPh>
    <phoneticPr fontId="36"/>
  </si>
  <si>
    <t>3：OK</t>
    <phoneticPr fontId="36"/>
  </si>
  <si>
    <r>
      <t>様式第６号・第７号</t>
    </r>
    <r>
      <rPr>
        <sz val="9"/>
        <color rgb="FF000000"/>
        <rFont val="ＭＳ 明朝"/>
        <family val="1"/>
        <charset val="128"/>
      </rPr>
      <t>（第７条関係）</t>
    </r>
    <rPh sb="6" eb="7">
      <t>ダイ</t>
    </rPh>
    <rPh sb="8" eb="9">
      <t>ゴウ</t>
    </rPh>
    <phoneticPr fontId="18"/>
  </si>
  <si>
    <t>ふくしまＭＥ</t>
    <phoneticPr fontId="36"/>
  </si>
  <si>
    <t>↑1でない場合、配置技術者の全ての項目は、0点。</t>
    <phoneticPr fontId="36"/>
  </si>
  <si>
    <t>1：80点以上</t>
    <rPh sb="4" eb="5">
      <t>テン</t>
    </rPh>
    <rPh sb="5" eb="7">
      <t>イジョウ</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</si>
  <si>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</si>
  <si>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</si>
  <si>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t>
    <phoneticPr fontId="36"/>
  </si>
  <si>
    <t>入札参加者</t>
    <rPh sb="0" eb="2">
      <t>ニュウサツ</t>
    </rPh>
    <rPh sb="2" eb="4">
      <t>サンカ</t>
    </rPh>
    <rPh sb="4" eb="5">
      <t>シャ</t>
    </rPh>
    <phoneticPr fontId="36"/>
  </si>
  <si>
    <t>委任なし支店等</t>
    <rPh sb="0" eb="2">
      <t>イニン</t>
    </rPh>
    <rPh sb="4" eb="6">
      <t>シテン</t>
    </rPh>
    <rPh sb="6" eb="7">
      <t>トウ</t>
    </rPh>
    <phoneticPr fontId="36"/>
  </si>
  <si>
    <t>○判定結果</t>
    <rPh sb="1" eb="3">
      <t>ハンテイ</t>
    </rPh>
    <rPh sb="3" eb="5">
      <t>ケッカ</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</si>
  <si>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</si>
  <si>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</si>
  <si>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r>
      <t xml:space="preserve">次世代育成支援
</t>
    </r>
    <r>
      <rPr>
        <sz val="8"/>
        <color theme="1"/>
        <rFont val="ＭＳ 明朝"/>
        <family val="1"/>
        <charset val="128"/>
      </rPr>
      <t>（働く女性応援）</t>
    </r>
    <rPh sb="0" eb="3">
      <t>ジセダイ</t>
    </rPh>
    <rPh sb="3" eb="5">
      <t>イクセイ</t>
    </rPh>
    <rPh sb="5" eb="7">
      <t>シエン</t>
    </rPh>
    <rPh sb="9" eb="10">
      <t>ハタラ</t>
    </rPh>
    <rPh sb="11" eb="13">
      <t>ジョセイ</t>
    </rPh>
    <rPh sb="13" eb="15">
      <t>オウエン</t>
    </rPh>
    <phoneticPr fontId="36"/>
  </si>
  <si>
    <t>左記実績の有無を選択↓</t>
    <rPh sb="0" eb="2">
      <t>サキ</t>
    </rPh>
    <rPh sb="2" eb="4">
      <t>ジッセキ</t>
    </rPh>
    <rPh sb="5" eb="7">
      <t>ウム</t>
    </rPh>
    <rPh sb="8" eb="10">
      <t>センタク</t>
    </rPh>
    <phoneticPr fontId="36"/>
  </si>
  <si>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</si>
  <si>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</si>
  <si>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自動表示。（入力不要）※</t>
    <rPh sb="0" eb="2">
      <t>ジドウ</t>
    </rPh>
    <rPh sb="2" eb="4">
      <t>ヒョウジ</t>
    </rPh>
    <rPh sb="6" eb="8">
      <t>ニュウリョク</t>
    </rPh>
    <rPh sb="8" eb="10">
      <t>フヨウ</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</si>
  <si>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</si>
  <si>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工事箇所の所在する市町村
【選択】</t>
    <rPh sb="0" eb="2">
      <t>コウジ</t>
    </rPh>
    <rPh sb="2" eb="4">
      <t>カショ</t>
    </rPh>
    <rPh sb="5" eb="7">
      <t>ショザイ</t>
    </rPh>
    <rPh sb="9" eb="12">
      <t>シチョウソン</t>
    </rPh>
    <rPh sb="14" eb="16">
      <t>センタク</t>
    </rPh>
    <phoneticPr fontId="36"/>
  </si>
  <si>
    <t>5：OK</t>
    <phoneticPr fontId="36"/>
  </si>
  <si>
    <t>技術審査書（工事の工程表）</t>
    <rPh sb="0" eb="2">
      <t>ギジュツ</t>
    </rPh>
    <rPh sb="2" eb="5">
      <t>シンサショ</t>
    </rPh>
    <rPh sb="6" eb="8">
      <t>コウジ</t>
    </rPh>
    <rPh sb="9" eb="12">
      <t>コウテイヒョウ</t>
    </rPh>
    <phoneticPr fontId="36"/>
  </si>
  <si>
    <t>1 工程計画</t>
    <rPh sb="2" eb="4">
      <t>コウテイ</t>
    </rPh>
    <rPh sb="4" eb="6">
      <t>ケイカク</t>
    </rPh>
    <phoneticPr fontId="36"/>
  </si>
  <si>
    <t>備　　　考</t>
    <rPh sb="0" eb="1">
      <t>ソナエ</t>
    </rPh>
    <rPh sb="4" eb="5">
      <t>コウ</t>
    </rPh>
    <phoneticPr fontId="36"/>
  </si>
  <si>
    <t>○月</t>
    <rPh sb="1" eb="2">
      <t>ツキ</t>
    </rPh>
    <phoneticPr fontId="36"/>
  </si>
  <si>
    <t>許容最小文字の大きさの見本　きょようさいしょうのもじ　キョヨウサイショウノモジ　１２３ 123　ＡＢＣ ABC　※MS明朝の10ポイント</t>
    <phoneticPr fontId="36"/>
  </si>
  <si>
    <r>
      <t>様式第９号（その２）</t>
    </r>
    <r>
      <rPr>
        <sz val="8"/>
        <color rgb="FF000000"/>
        <rFont val="ＭＳ 明朝"/>
        <family val="1"/>
        <charset val="128"/>
      </rPr>
      <t>（第７条関係）</t>
    </r>
    <phoneticPr fontId="18"/>
  </si>
  <si>
    <t>技術審査書（各種管理計画、環境配慮、施工上の工夫）</t>
    <rPh sb="0" eb="2">
      <t>ギジュツ</t>
    </rPh>
    <rPh sb="2" eb="5">
      <t>シンサショ</t>
    </rPh>
    <rPh sb="6" eb="8">
      <t>カクシュ</t>
    </rPh>
    <rPh sb="8" eb="10">
      <t>カンリ</t>
    </rPh>
    <rPh sb="10" eb="12">
      <t>ケイカク</t>
    </rPh>
    <rPh sb="13" eb="15">
      <t>カンキョウ</t>
    </rPh>
    <rPh sb="15" eb="17">
      <t>ハイリョ</t>
    </rPh>
    <rPh sb="18" eb="21">
      <t>セコウジョウ</t>
    </rPh>
    <rPh sb="22" eb="24">
      <t>クフウ</t>
    </rPh>
    <phoneticPr fontId="36"/>
  </si>
  <si>
    <t>1
2
3
4
5
6
7
8
9
10
11
12
13
14
15
16
17
18
19
20
21
22
23
24
25
26
27
28
29
30
31
32
33
34
35
36
37
38
39</t>
    <phoneticPr fontId="36"/>
  </si>
  <si>
    <t>許容最小文字の大きさの見本　きょようさいしょうのもじ　キョヨウサイショウノモジ　１２３ 123　ＡＢＣ ABC　※MS明朝の10ポイント</t>
    <phoneticPr fontId="36"/>
  </si>
  <si>
    <t xml:space="preserve">1※記載する際は、以下の文言は削除してください。
1
1＜様式第９号（その２）に関する記載留意事項＞
1①あらかじめ指定した枚数と異なる技術審査書又は用紙サイズの異なる技術審査書については、異なる箇所が様式の一部分であっても、
1　　技術審査書の全てについて評価しません。（様式第９号（その１～その２）を０点とします。）
1②行数が３９行を超えていた場合、技術審査書の全てについて評価しません。（様式第９号（その１～その２）を０点とします。）
1③文字の大きさが、許容最小文字の大きさよりも小さい場合は、様式の一部分であっても技術審査書の全てについて評価しません。
1　　（様式第９号（その１～その２）を０点とします。）
1④枠外の標題等（許容最小文字の大きさの見本、行数を含む）を削除した場合、評価しません。（様式第９号（その２）を０点とします。）
1
1
1
1
1
1
1
1
1
1
1
1
1
1
1
1
1
1
1
1
1
1
1
1
1
1
1
1
1
39
</t>
    <rPh sb="2" eb="4">
      <t>キサイ</t>
    </rPh>
    <rPh sb="6" eb="7">
      <t>サイ</t>
    </rPh>
    <rPh sb="9" eb="11">
      <t>イカ</t>
    </rPh>
    <rPh sb="12" eb="14">
      <t>モンゴン</t>
    </rPh>
    <rPh sb="15" eb="17">
      <t>サクジョ</t>
    </rPh>
    <phoneticPr fontId="36"/>
  </si>
  <si>
    <t>・（別記２又は３）総合評価点評価基準の※6の市町村を選択する。
・市町村が２箇所設定されている場合のみ、市町村②も選択。</t>
    <rPh sb="5" eb="6">
      <t>マタ</t>
    </rPh>
    <rPh sb="22" eb="25">
      <t>シチョウソン</t>
    </rPh>
    <rPh sb="26" eb="28">
      <t>センタク</t>
    </rPh>
    <rPh sb="33" eb="36">
      <t>シチョウソン</t>
    </rPh>
    <rPh sb="38" eb="40">
      <t>カショ</t>
    </rPh>
    <rPh sb="40" eb="42">
      <t>セッテイ</t>
    </rPh>
    <rPh sb="47" eb="49">
      <t>バアイ</t>
    </rPh>
    <rPh sb="52" eb="55">
      <t>シチョウソン</t>
    </rPh>
    <rPh sb="57" eb="59">
      <t>センタク</t>
    </rPh>
    <phoneticPr fontId="36"/>
  </si>
  <si>
    <t>令和○年○月○日</t>
    <rPh sb="0" eb="2">
      <t>レイワ</t>
    </rPh>
    <rPh sb="3" eb="4">
      <t>ネン</t>
    </rPh>
    <rPh sb="5" eb="6">
      <t>ガツ</t>
    </rPh>
    <rPh sb="7" eb="8">
      <t>ニチ</t>
    </rPh>
    <phoneticPr fontId="36"/>
  </si>
  <si>
    <t>企業の地域社会に対する貢献度</t>
    <phoneticPr fontId="36"/>
  </si>
  <si>
    <t>-</t>
  </si>
  <si>
    <t>第</t>
    <rPh sb="0" eb="1">
      <t>ダイ</t>
    </rPh>
    <phoneticPr fontId="36"/>
  </si>
  <si>
    <t>－</t>
    <phoneticPr fontId="36"/>
  </si>
  <si>
    <t>号</t>
    <rPh sb="0" eb="1">
      <t>ゴウ</t>
    </rPh>
    <phoneticPr fontId="36"/>
  </si>
  <si>
    <t>～</t>
    <phoneticPr fontId="36"/>
  </si>
  <si>
    <t>75点以上80点未満</t>
    <rPh sb="2" eb="3">
      <t>テン</t>
    </rPh>
    <rPh sb="3" eb="5">
      <t>イジョウ</t>
    </rPh>
    <rPh sb="7" eb="8">
      <t>テン</t>
    </rPh>
    <rPh sb="8" eb="10">
      <t>ミマン</t>
    </rPh>
    <phoneticPr fontId="36"/>
  </si>
  <si>
    <t>百万円</t>
    <rPh sb="0" eb="1">
      <t>ヒャク</t>
    </rPh>
    <rPh sb="1" eb="3">
      <t>マンエン</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</si>
  <si>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</si>
  <si>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r>
      <t xml:space="preserve">受賞年度
</t>
    </r>
    <r>
      <rPr>
        <sz val="10"/>
        <color theme="1"/>
        <rFont val="ＭＳ 明朝"/>
        <family val="1"/>
        <charset val="128"/>
      </rPr>
      <t>（対象:過去10年度以内）</t>
    </r>
    <rPh sb="0" eb="2">
      <t>ジュショウ</t>
    </rPh>
    <rPh sb="2" eb="4">
      <t>ネンド</t>
    </rPh>
    <rPh sb="6" eb="8">
      <t>タイショウ</t>
    </rPh>
    <rPh sb="9" eb="11">
      <t>カコ</t>
    </rPh>
    <rPh sb="13" eb="14">
      <t>ネン</t>
    </rPh>
    <rPh sb="14" eb="15">
      <t>ド</t>
    </rPh>
    <rPh sb="15" eb="17">
      <t>イナイ</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</si>
  <si>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</si>
  <si>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工事概要</t>
    <phoneticPr fontId="36"/>
  </si>
  <si>
    <r>
      <t>工事番号　</t>
    </r>
    <r>
      <rPr>
        <sz val="10"/>
        <color rgb="FF000000"/>
        <rFont val="ＭＳ 明朝"/>
        <family val="1"/>
        <charset val="128"/>
      </rPr>
      <t>（半角数字）</t>
    </r>
    <rPh sb="6" eb="8">
      <t>ハンカク</t>
    </rPh>
    <rPh sb="8" eb="10">
      <t>スウジ</t>
    </rPh>
    <phoneticPr fontId="36"/>
  </si>
  <si>
    <t>障がい者雇用の有無</t>
    <rPh sb="0" eb="1">
      <t>ショウ</t>
    </rPh>
    <rPh sb="3" eb="4">
      <t>シャ</t>
    </rPh>
    <rPh sb="4" eb="6">
      <t>コヨウ</t>
    </rPh>
    <rPh sb="7" eb="9">
      <t>ウム</t>
    </rPh>
    <phoneticPr fontId="36"/>
  </si>
  <si>
    <t>安全管理に関する表彰の受賞の有無</t>
    <rPh sb="0" eb="2">
      <t>アンゼン</t>
    </rPh>
    <rPh sb="2" eb="4">
      <t>カンリ</t>
    </rPh>
    <rPh sb="5" eb="6">
      <t>カン</t>
    </rPh>
    <rPh sb="8" eb="10">
      <t>ヒョウショウ</t>
    </rPh>
    <rPh sb="11" eb="13">
      <t>ジュショウ</t>
    </rPh>
    <rPh sb="14" eb="16">
      <t>ウム</t>
    </rPh>
    <phoneticPr fontId="36"/>
  </si>
  <si>
    <t>ISO14001の認証取得の有無</t>
    <rPh sb="9" eb="11">
      <t>ニンショウ</t>
    </rPh>
    <rPh sb="11" eb="13">
      <t>シュトク</t>
    </rPh>
    <rPh sb="14" eb="16">
      <t>ウム</t>
    </rPh>
    <phoneticPr fontId="36"/>
  </si>
  <si>
    <t>該当するものを選択</t>
    <rPh sb="0" eb="2">
      <t>ガイトウ</t>
    </rPh>
    <rPh sb="7" eb="9">
      <t>センタク</t>
    </rPh>
    <phoneticPr fontId="36"/>
  </si>
  <si>
    <t>認証の有無</t>
    <rPh sb="0" eb="2">
      <t>ニンショウ</t>
    </rPh>
    <rPh sb="3" eb="5">
      <t>ウム</t>
    </rPh>
    <phoneticPr fontId="36"/>
  </si>
  <si>
    <t>新分野進出の有無</t>
    <rPh sb="0" eb="3">
      <t>シンブンヤ</t>
    </rPh>
    <rPh sb="3" eb="5">
      <t>シンシュツ</t>
    </rPh>
    <rPh sb="6" eb="8">
      <t>ウム</t>
    </rPh>
    <phoneticPr fontId="36"/>
  </si>
  <si>
    <t>ふくしま健康経営優良事業所の認定の有無</t>
    <rPh sb="4" eb="6">
      <t>ケンコウ</t>
    </rPh>
    <rPh sb="6" eb="8">
      <t>ケイエイ</t>
    </rPh>
    <rPh sb="8" eb="10">
      <t>ユウリョウ</t>
    </rPh>
    <rPh sb="10" eb="12">
      <t>ジギョウ</t>
    </rPh>
    <rPh sb="12" eb="13">
      <t>ショ</t>
    </rPh>
    <rPh sb="13" eb="15">
      <t>ニンテイ</t>
    </rPh>
    <rPh sb="17" eb="19">
      <t>ウム</t>
    </rPh>
    <phoneticPr fontId="36"/>
  </si>
  <si>
    <r>
      <t xml:space="preserve">次世代育成支援
</t>
    </r>
    <r>
      <rPr>
        <sz val="8"/>
        <color theme="1"/>
        <rFont val="ＭＳ 明朝"/>
        <family val="1"/>
        <charset val="128"/>
      </rPr>
      <t>（仕事と生活の調和）</t>
    </r>
    <rPh sb="0" eb="3">
      <t>ジセダイ</t>
    </rPh>
    <rPh sb="3" eb="5">
      <t>イクセイ</t>
    </rPh>
    <rPh sb="5" eb="7">
      <t>シエン</t>
    </rPh>
    <rPh sb="9" eb="11">
      <t>シゴト</t>
    </rPh>
    <rPh sb="12" eb="14">
      <t>セイカツ</t>
    </rPh>
    <rPh sb="15" eb="17">
      <t>チョウワ</t>
    </rPh>
    <phoneticPr fontId="36"/>
  </si>
  <si>
    <t>(同種･類似工事と判断可能な工種、数量等)</t>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</si>
  <si>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</si>
  <si>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</si>
  <si>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</si>
  <si>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</si>
  <si>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</si>
  <si>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</si>
  <si>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</si>
  <si>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若手・女性技術者の配置</t>
    <rPh sb="0" eb="2">
      <t>ワカテ</t>
    </rPh>
    <rPh sb="3" eb="5">
      <t>ジョセイ</t>
    </rPh>
    <rPh sb="5" eb="8">
      <t>ギジュツシャ</t>
    </rPh>
    <rPh sb="9" eb="11">
      <t>ハイチ</t>
    </rPh>
    <phoneticPr fontId="36"/>
  </si>
  <si>
    <r>
      <t>①　企業の技術力及び貢献度（実績・経験等）</t>
    </r>
    <r>
      <rPr>
        <sz val="10"/>
        <rFont val="ＭＳ 明朝"/>
        <family val="1"/>
        <charset val="128"/>
      </rPr>
      <t>（特別簡易型・復旧型・復興型）</t>
    </r>
    <phoneticPr fontId="36"/>
  </si>
  <si>
    <r>
      <t>①　企業の技術力及び貢献度（実績・経験等）</t>
    </r>
    <r>
      <rPr>
        <sz val="10"/>
        <rFont val="ＭＳ 明朝"/>
        <family val="1"/>
        <charset val="128"/>
      </rPr>
      <t>（地域密着型）</t>
    </r>
    <phoneticPr fontId="36"/>
  </si>
  <si>
    <t>□　特別簡易型（復旧型・復興型）</t>
    <phoneticPr fontId="36"/>
  </si>
  <si>
    <t>□　地域密着型</t>
    <phoneticPr fontId="36"/>
  </si>
  <si>
    <t>■　簡易型</t>
    <phoneticPr fontId="36"/>
  </si>
  <si>
    <t>□　標準型</t>
    <phoneticPr fontId="36"/>
  </si>
  <si>
    <r>
      <t>様式第９号（その１）</t>
    </r>
    <r>
      <rPr>
        <sz val="8"/>
        <color rgb="FF000000"/>
        <rFont val="ＭＳ 明朝"/>
        <family val="1"/>
        <charset val="128"/>
      </rPr>
      <t>（第７条関係）</t>
    </r>
    <phoneticPr fontId="18"/>
  </si>
  <si>
    <r>
      <t>１工程管理計画・２品質管理計画及び出来形管理計画・３安全管理計画・４環境配慮・５施工上の工夫（環境配慮を除く）　※記載は、</t>
    </r>
    <r>
      <rPr>
        <b/>
        <sz val="11"/>
        <color rgb="FF000000"/>
        <rFont val="ＭＳ 明朝"/>
        <family val="1"/>
        <charset val="128"/>
      </rPr>
      <t>最大39行</t>
    </r>
    <r>
      <rPr>
        <sz val="11"/>
        <color rgb="FF000000"/>
        <rFont val="ＭＳ 明朝"/>
        <family val="1"/>
        <charset val="128"/>
      </rPr>
      <t>とする。</t>
    </r>
    <rPh sb="1" eb="3">
      <t>コウテイ</t>
    </rPh>
    <rPh sb="3" eb="5">
      <t>カンリ</t>
    </rPh>
    <rPh sb="5" eb="7">
      <t>ケイカク</t>
    </rPh>
    <rPh sb="9" eb="11">
      <t>ヒンシツ</t>
    </rPh>
    <rPh sb="11" eb="13">
      <t>カンリ</t>
    </rPh>
    <rPh sb="13" eb="15">
      <t>ケイカク</t>
    </rPh>
    <rPh sb="15" eb="16">
      <t>オヨ</t>
    </rPh>
    <rPh sb="17" eb="20">
      <t>デキガタ</t>
    </rPh>
    <rPh sb="20" eb="22">
      <t>カンリ</t>
    </rPh>
    <rPh sb="22" eb="24">
      <t>ケイカク</t>
    </rPh>
    <rPh sb="26" eb="28">
      <t>アンゼン</t>
    </rPh>
    <rPh sb="28" eb="30">
      <t>カンリ</t>
    </rPh>
    <rPh sb="30" eb="32">
      <t>ケイカク</t>
    </rPh>
    <rPh sb="34" eb="36">
      <t>カンキョウ</t>
    </rPh>
    <rPh sb="36" eb="38">
      <t>ハイリョ</t>
    </rPh>
    <rPh sb="40" eb="42">
      <t>セコウ</t>
    </rPh>
    <rPh sb="42" eb="43">
      <t>ジョウ</t>
    </rPh>
    <rPh sb="44" eb="46">
      <t>クフウ</t>
    </rPh>
    <rPh sb="47" eb="49">
      <t>カンキョウ</t>
    </rPh>
    <rPh sb="49" eb="51">
      <t>ハイリョ</t>
    </rPh>
    <rPh sb="52" eb="53">
      <t>ノゾ</t>
    </rPh>
    <rPh sb="57" eb="59">
      <t>キサイ</t>
    </rPh>
    <rPh sb="61" eb="63">
      <t>サイダイ</t>
    </rPh>
    <rPh sb="65" eb="66">
      <t>ギョウ</t>
    </rPh>
    <phoneticPr fontId="36"/>
  </si>
  <si>
    <t>令和○○年度</t>
    <rPh sb="0" eb="2">
      <t>レイワ</t>
    </rPh>
    <rPh sb="4" eb="6">
      <t>ネンド</t>
    </rPh>
    <phoneticPr fontId="36"/>
  </si>
  <si>
    <t>CPD加入(登録)又はポイント
初回取得年月日(1年以上前）</t>
    <rPh sb="3" eb="5">
      <t>カニュウ</t>
    </rPh>
    <rPh sb="6" eb="8">
      <t>トウロク</t>
    </rPh>
    <rPh sb="9" eb="10">
      <t>マタ</t>
    </rPh>
    <rPh sb="16" eb="18">
      <t>ショカイ</t>
    </rPh>
    <rPh sb="18" eb="20">
      <t>シュトク</t>
    </rPh>
    <rPh sb="20" eb="23">
      <t>ネンガッピ</t>
    </rPh>
    <rPh sb="25" eb="26">
      <t>ネン</t>
    </rPh>
    <rPh sb="26" eb="28">
      <t>イジョウ</t>
    </rPh>
    <rPh sb="28" eb="29">
      <t>マエ</t>
    </rPh>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</si>
  <si>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</si>
  <si>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6"/>
  </si>
  <si>
    <t>（簡易型）</t>
    <rPh sb="1" eb="4">
      <t>カンイガタ</t>
    </rPh>
    <phoneticPr fontId="36"/>
  </si>
  <si>
    <t>　←工事番号・工事名、会社名は「1．基本データ」を入力すると自動表示されます。</t>
    <phoneticPr fontId="36"/>
  </si>
  <si>
    <t>週休２日確保工事</t>
    <rPh sb="0" eb="2">
      <t>シュウキュウ</t>
    </rPh>
    <rPh sb="3" eb="4">
      <t>ニチ</t>
    </rPh>
    <rPh sb="4" eb="6">
      <t>カクホ</t>
    </rPh>
    <rPh sb="6" eb="8">
      <t>コウジ</t>
    </rPh>
    <phoneticPr fontId="36"/>
  </si>
  <si>
    <t>建設キャリアアップシステム</t>
    <rPh sb="0" eb="2">
      <t>ケンセツ</t>
    </rPh>
    <phoneticPr fontId="36"/>
  </si>
  <si>
    <t>障がい者雇用の実績</t>
    <rPh sb="0" eb="1">
      <t>ショウ</t>
    </rPh>
    <rPh sb="3" eb="4">
      <t>シャ</t>
    </rPh>
    <rPh sb="4" eb="6">
      <t>コヨウ</t>
    </rPh>
    <rPh sb="7" eb="9">
      <t>ジッセキ</t>
    </rPh>
    <phoneticPr fontId="36"/>
  </si>
  <si>
    <t>工事に関する安全管理</t>
    <rPh sb="0" eb="2">
      <t>コウジ</t>
    </rPh>
    <rPh sb="3" eb="4">
      <t>カン</t>
    </rPh>
    <rPh sb="6" eb="8">
      <t>アンゼン</t>
    </rPh>
    <rPh sb="8" eb="10">
      <t>カンリ</t>
    </rPh>
    <phoneticPr fontId="36"/>
  </si>
  <si>
    <t>健康経営優良事業所</t>
    <rPh sb="0" eb="2">
      <t>ケンコウ</t>
    </rPh>
    <rPh sb="2" eb="4">
      <t>ケイエイ</t>
    </rPh>
    <rPh sb="4" eb="6">
      <t>ユウリョウ</t>
    </rPh>
    <rPh sb="6" eb="9">
      <t>ジギョウショ</t>
    </rPh>
    <phoneticPr fontId="36"/>
  </si>
  <si>
    <t>同一市町村内での公共工事の実績</t>
    <phoneticPr fontId="36"/>
  </si>
  <si>
    <t>入札参加者の所在地</t>
    <phoneticPr fontId="18"/>
  </si>
  <si>
    <t>ボランティア活動への取組状況</t>
    <phoneticPr fontId="18"/>
  </si>
  <si>
    <t>消防団への加入状況</t>
    <phoneticPr fontId="18"/>
  </si>
  <si>
    <t>新卒・離職者の雇用実績</t>
    <rPh sb="3" eb="6">
      <t>リショクシャ</t>
    </rPh>
    <rPh sb="7" eb="9">
      <t>コヨウ</t>
    </rPh>
    <rPh sb="9" eb="11">
      <t>ジッセキ</t>
    </rPh>
    <phoneticPr fontId="18"/>
  </si>
  <si>
    <t>雇用の維持・確保</t>
    <phoneticPr fontId="18"/>
  </si>
  <si>
    <t>除雪・維持補修業務の実績</t>
    <rPh sb="3" eb="5">
      <t>イジ</t>
    </rPh>
    <rPh sb="5" eb="7">
      <t>ホシュウ</t>
    </rPh>
    <rPh sb="7" eb="9">
      <t>ギョウム</t>
    </rPh>
    <rPh sb="10" eb="12">
      <t>ジッセキ</t>
    </rPh>
    <phoneticPr fontId="18"/>
  </si>
  <si>
    <r>
      <t xml:space="preserve">氏　名
</t>
    </r>
    <r>
      <rPr>
        <sz val="8"/>
        <color rgb="FF000000"/>
        <rFont val="ＭＳ 明朝"/>
        <family val="1"/>
        <charset val="128"/>
      </rPr>
      <t>※記名がない場合、配置技術者の全ての項目を評価しない。</t>
    </r>
    <phoneticPr fontId="36"/>
  </si>
  <si>
    <t>2：OK</t>
    <phoneticPr fontId="36"/>
  </si>
  <si>
    <t>【記載の仕方　総合評価方式様式関係記載留意事項 §６】</t>
    <phoneticPr fontId="36"/>
  </si>
  <si>
    <t>【記載の仕方　総合評価方式様式関係記載留意事項 §６】</t>
    <phoneticPr fontId="36"/>
  </si>
  <si>
    <t>JV出資比率</t>
    <rPh sb="2" eb="4">
      <t>シュッシ</t>
    </rPh>
    <rPh sb="4" eb="6">
      <t>ヒリツ</t>
    </rPh>
    <phoneticPr fontId="36"/>
  </si>
  <si>
    <t>－</t>
    <phoneticPr fontId="36"/>
  </si>
  <si>
    <t>％</t>
    <phoneticPr fontId="36"/>
  </si>
  <si>
    <t>株式会社○○○○</t>
    <rPh sb="0" eb="2">
      <t>カブシキ</t>
    </rPh>
    <rPh sb="2" eb="4">
      <t>カイシャ</t>
    </rPh>
    <phoneticPr fontId="36"/>
  </si>
  <si>
    <r>
      <t>工事番号　</t>
    </r>
    <r>
      <rPr>
        <sz val="10"/>
        <rFont val="ＭＳ 明朝"/>
        <family val="1"/>
        <charset val="128"/>
      </rPr>
      <t>（半角数字）</t>
    </r>
    <rPh sb="6" eb="8">
      <t>ハンカク</t>
    </rPh>
    <rPh sb="8" eb="10">
      <t>スウジ</t>
    </rPh>
    <phoneticPr fontId="36"/>
  </si>
  <si>
    <r>
      <t>工期</t>
    </r>
    <r>
      <rPr>
        <sz val="10"/>
        <rFont val="ＭＳ 明朝"/>
        <family val="1"/>
        <charset val="128"/>
      </rPr>
      <t>(対象:過去5年以内)
(入力例:R2.4.1)</t>
    </r>
    <rPh sb="0" eb="2">
      <t>コウキ</t>
    </rPh>
    <rPh sb="3" eb="5">
      <t>タイショウ</t>
    </rPh>
    <rPh sb="6" eb="8">
      <t>カコ</t>
    </rPh>
    <rPh sb="9" eb="10">
      <t>ネン</t>
    </rPh>
    <rPh sb="10" eb="12">
      <t>イナイ</t>
    </rPh>
    <rPh sb="15" eb="18">
      <t>ニュウリョクレイ</t>
    </rPh>
    <phoneticPr fontId="36"/>
  </si>
  <si>
    <r>
      <t xml:space="preserve">配置期間
</t>
    </r>
    <r>
      <rPr>
        <sz val="10"/>
        <rFont val="ＭＳ 明朝"/>
        <family val="1"/>
        <charset val="128"/>
      </rPr>
      <t>(入力例:R2.4.1)</t>
    </r>
    <rPh sb="0" eb="2">
      <t>ハイチ</t>
    </rPh>
    <rPh sb="2" eb="4">
      <t>キカン</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</si>
  <si>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</si>
  <si>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</si>
  <si>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</si>
  <si>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</si>
  <si>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</si>
  <si>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</si>
  <si>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t>
    <phoneticPr fontId="36"/>
  </si>
  <si>
    <t>○○○○○○○○○○○○工事</t>
    <rPh sb="12" eb="14">
      <t>コウジ</t>
    </rPh>
    <phoneticPr fontId="36"/>
  </si>
  <si>
    <t>項目①</t>
    <rPh sb="0" eb="2">
      <t>コウモク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</si>
  <si>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</si>
  <si>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備考</t>
    <rPh sb="0" eb="2">
      <t>ビコウ</t>
    </rPh>
    <phoneticPr fontId="36"/>
  </si>
  <si>
    <t>項目①：入札参加者の情報を入力</t>
    <rPh sb="0" eb="2">
      <t>コウモク</t>
    </rPh>
    <rPh sb="4" eb="6">
      <t>ニュウサツ</t>
    </rPh>
    <rPh sb="6" eb="9">
      <t>サンカシャ</t>
    </rPh>
    <rPh sb="10" eb="12">
      <t>ジョウホウ</t>
    </rPh>
    <rPh sb="13" eb="15">
      <t>ニュウリョク</t>
    </rPh>
    <phoneticPr fontId="36"/>
  </si>
  <si>
    <t>作成日（技術提案書提出日）</t>
    <rPh sb="0" eb="3">
      <t>サクセイビ</t>
    </rPh>
    <rPh sb="4" eb="6">
      <t>ギジュツ</t>
    </rPh>
    <rPh sb="6" eb="9">
      <t>テイアンショ</t>
    </rPh>
    <rPh sb="9" eb="11">
      <t>テイシュツ</t>
    </rPh>
    <rPh sb="11" eb="12">
      <t>ビ</t>
    </rPh>
    <phoneticPr fontId="36"/>
  </si>
  <si>
    <t>令和○年○月○日</t>
    <rPh sb="0" eb="2">
      <t>レイワ</t>
    </rPh>
    <rPh sb="3" eb="4">
      <t>ネン</t>
    </rPh>
    <rPh sb="5" eb="6">
      <t>ツキ</t>
    </rPh>
    <rPh sb="7" eb="8">
      <t>ニチ</t>
    </rPh>
    <phoneticPr fontId="36"/>
  </si>
  <si>
    <r>
      <rPr>
        <b/>
        <sz val="11"/>
        <color theme="1"/>
        <rFont val="ＭＳ Ｐゴシック"/>
        <family val="3"/>
        <charset val="128"/>
        <scheme val="minor"/>
      </rPr>
      <t>技術提案書の提出月日を入力</t>
    </r>
    <r>
      <rPr>
        <sz val="11"/>
        <color theme="1"/>
        <rFont val="ＭＳ Ｐゴシック"/>
        <family val="3"/>
        <charset val="128"/>
        <scheme val="minor"/>
      </rPr>
      <t>する。
(令和○年○月○日の形式）</t>
    </r>
    <rPh sb="0" eb="2">
      <t>ギジュツ</t>
    </rPh>
    <rPh sb="2" eb="5">
      <t>テイアンショ</t>
    </rPh>
    <rPh sb="6" eb="8">
      <t>テイシュツ</t>
    </rPh>
    <rPh sb="8" eb="10">
      <t>ガッピ</t>
    </rPh>
    <rPh sb="11" eb="13">
      <t>ニュウリョク</t>
    </rPh>
    <phoneticPr fontId="36"/>
  </si>
  <si>
    <t>住所</t>
    <rPh sb="0" eb="2">
      <t>ジュウショ</t>
    </rPh>
    <phoneticPr fontId="36"/>
  </si>
  <si>
    <t>○○市○○町○○番地</t>
    <rPh sb="2" eb="3">
      <t>シ</t>
    </rPh>
    <rPh sb="5" eb="6">
      <t>マチ</t>
    </rPh>
    <rPh sb="8" eb="9">
      <t>バン</t>
    </rPh>
    <rPh sb="9" eb="10">
      <t>チ</t>
    </rPh>
    <phoneticPr fontId="36"/>
  </si>
  <si>
    <t>JVの場合、代表構成員について記載</t>
    <rPh sb="3" eb="5">
      <t>バアイ</t>
    </rPh>
    <rPh sb="6" eb="8">
      <t>ダイヒョウ</t>
    </rPh>
    <rPh sb="8" eb="11">
      <t>コウセイイン</t>
    </rPh>
    <rPh sb="15" eb="17">
      <t>キサイ</t>
    </rPh>
    <phoneticPr fontId="36"/>
  </si>
  <si>
    <t>商号又は名称</t>
    <rPh sb="0" eb="2">
      <t>ショウゴウ</t>
    </rPh>
    <rPh sb="2" eb="3">
      <t>マタ</t>
    </rPh>
    <rPh sb="4" eb="6">
      <t>メイショウ</t>
    </rPh>
    <phoneticPr fontId="36"/>
  </si>
  <si>
    <t>同上</t>
    <rPh sb="0" eb="2">
      <t>ドウジョウ</t>
    </rPh>
    <phoneticPr fontId="36"/>
  </si>
  <si>
    <t>代表者氏名</t>
    <rPh sb="0" eb="3">
      <t>ダイヒョウシャ</t>
    </rPh>
    <rPh sb="3" eb="5">
      <t>シメイ</t>
    </rPh>
    <phoneticPr fontId="36"/>
  </si>
  <si>
    <t>代表取締役　○○○○</t>
    <rPh sb="0" eb="2">
      <t>ダイヒョウ</t>
    </rPh>
    <rPh sb="2" eb="5">
      <t>トリシマリヤク</t>
    </rPh>
    <phoneticPr fontId="36"/>
  </si>
  <si>
    <t>電話番号</t>
    <rPh sb="0" eb="2">
      <t>デンワ</t>
    </rPh>
    <rPh sb="2" eb="4">
      <t>バンゴウ</t>
    </rPh>
    <phoneticPr fontId="36"/>
  </si>
  <si>
    <t>000-000-0000</t>
    <phoneticPr fontId="36"/>
  </si>
  <si>
    <t>作成担当者氏名</t>
    <rPh sb="0" eb="2">
      <t>サクセイ</t>
    </rPh>
    <rPh sb="2" eb="5">
      <t>タントウシャ</t>
    </rPh>
    <rPh sb="5" eb="7">
      <t>シメイ</t>
    </rPh>
    <phoneticPr fontId="36"/>
  </si>
  <si>
    <t>○○○○</t>
    <phoneticPr fontId="36"/>
  </si>
  <si>
    <t>特定建設共同企業体名称</t>
    <rPh sb="0" eb="2">
      <t>トクテイ</t>
    </rPh>
    <rPh sb="2" eb="4">
      <t>ケンセツ</t>
    </rPh>
    <rPh sb="4" eb="6">
      <t>キョウドウ</t>
    </rPh>
    <rPh sb="6" eb="9">
      <t>キギョウタイ</t>
    </rPh>
    <rPh sb="9" eb="11">
      <t>メイショウ</t>
    </rPh>
    <phoneticPr fontId="36"/>
  </si>
  <si>
    <t>JV以外の場合、左記を削除する。</t>
    <rPh sb="2" eb="4">
      <t>イガイ</t>
    </rPh>
    <rPh sb="5" eb="7">
      <t>バアイ</t>
    </rPh>
    <rPh sb="8" eb="10">
      <t>サキ</t>
    </rPh>
    <rPh sb="11" eb="13">
      <t>サクジョ</t>
    </rPh>
    <phoneticPr fontId="36"/>
  </si>
  <si>
    <t>＜基本データ＞　※黄色セルに入力。</t>
    <rPh sb="9" eb="11">
      <t>キイロ</t>
    </rPh>
    <rPh sb="14" eb="16">
      <t>ニュウリョク</t>
    </rPh>
    <phoneticPr fontId="18"/>
  </si>
  <si>
    <t>提出は、様式第１号及び様式第６～８号をPDF形式で提出又はexcel様式をそのまま提出。このシートは提出不要。</t>
  </si>
  <si>
    <t>自動計算。
（「品質確保等の確実性」(7点)を含まない。）</t>
    <rPh sb="2" eb="4">
      <t>ケイサン</t>
    </rPh>
    <rPh sb="20" eb="21">
      <t>テン</t>
    </rPh>
    <phoneticPr fontId="36"/>
  </si>
  <si>
    <t>項目②</t>
    <rPh sb="0" eb="2">
      <t>コウモク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</si>
  <si>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</si>
  <si>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r>
      <rPr>
        <b/>
        <sz val="11"/>
        <color rgb="FF000000"/>
        <rFont val="ＭＳ Ｐゴシック"/>
        <family val="3"/>
        <charset val="128"/>
        <scheme val="minor"/>
      </rPr>
      <t>入札公告の公告日を入力</t>
    </r>
    <r>
      <rPr>
        <sz val="11"/>
        <color rgb="FF000000"/>
        <rFont val="ＭＳ Ｐゴシック"/>
        <family val="3"/>
        <charset val="128"/>
        <scheme val="minor"/>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</si>
  <si>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</si>
  <si>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</si>
  <si>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</si>
  <si>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t>
    <phoneticPr fontId="36"/>
  </si>
  <si>
    <t>15年以内</t>
    <rPh sb="2" eb="3">
      <t>ネン</t>
    </rPh>
    <rPh sb="3" eb="5">
      <t>イナイ</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</si>
  <si>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</si>
  <si>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</si>
  <si>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r>
      <t>工期</t>
    </r>
    <r>
      <rPr>
        <sz val="10"/>
        <rFont val="ＭＳ 明朝"/>
        <family val="1"/>
        <charset val="128"/>
      </rPr>
      <t>(対象:過去10年以内)
(入力例:R3.5.1～R4.3.31)</t>
    </r>
    <rPh sb="0" eb="2">
      <t>コウキ</t>
    </rPh>
    <rPh sb="3" eb="5">
      <t>タイショウ</t>
    </rPh>
    <rPh sb="6" eb="8">
      <t>カコ</t>
    </rPh>
    <rPh sb="10" eb="11">
      <t>ネン</t>
    </rPh>
    <rPh sb="11" eb="13">
      <t>イナイ</t>
    </rPh>
    <phoneticPr fontId="36"/>
  </si>
  <si>
    <t>標準型：9名以上　(簡易型：4名以上)</t>
    <rPh sb="0" eb="3">
      <t>ヒョウジュンガタ</t>
    </rPh>
    <rPh sb="5" eb="6">
      <t>メイ</t>
    </rPh>
    <rPh sb="6" eb="8">
      <t>イジョウ</t>
    </rPh>
    <rPh sb="10" eb="13">
      <t>カンイガタ</t>
    </rPh>
    <rPh sb="15" eb="16">
      <t>メイ</t>
    </rPh>
    <rPh sb="16" eb="18">
      <t>イジョウ</t>
    </rPh>
    <phoneticPr fontId="36"/>
  </si>
  <si>
    <t>工事番号・工事名：</t>
    <phoneticPr fontId="36"/>
  </si>
  <si>
    <t>会社名：</t>
    <rPh sb="0" eb="3">
      <t>カイシャメイ</t>
    </rPh>
    <phoneticPr fontId="36"/>
  </si>
  <si>
    <t>工事番号・工事名：</t>
    <phoneticPr fontId="36"/>
  </si>
  <si>
    <t>2：本店</t>
    <rPh sb="2" eb="4">
      <t>ホンテン</t>
    </rPh>
    <phoneticPr fontId="36"/>
  </si>
  <si>
    <t>1：準本店</t>
    <rPh sb="2" eb="3">
      <t>ジュン</t>
    </rPh>
    <rPh sb="3" eb="5">
      <t>ホンテン</t>
    </rPh>
    <phoneticPr fontId="36"/>
  </si>
  <si>
    <t>入札公告や総合評価評価基準に記載の発注種別を選択する。</t>
    <rPh sb="0" eb="2">
      <t>ニュウサツ</t>
    </rPh>
    <rPh sb="2" eb="4">
      <t>コウコク</t>
    </rPh>
    <rPh sb="5" eb="9">
      <t>ソウゴウヒョウカ</t>
    </rPh>
    <rPh sb="9" eb="11">
      <t>ヒョウカ</t>
    </rPh>
    <rPh sb="11" eb="13">
      <t>キジュン</t>
    </rPh>
    <rPh sb="14" eb="16">
      <t>キサイ</t>
    </rPh>
    <rPh sb="17" eb="19">
      <t>ハッチュウ</t>
    </rPh>
    <rPh sb="19" eb="21">
      <t>シュベツ</t>
    </rPh>
    <rPh sb="22" eb="24">
      <t>センタク</t>
    </rPh>
    <phoneticPr fontId="36"/>
  </si>
  <si>
    <t>（様式第１１号－１）</t>
    <rPh sb="6" eb="7">
      <t>ゴウ</t>
    </rPh>
    <phoneticPr fontId="36"/>
  </si>
  <si>
    <t>（様式第１１号－２）</t>
    <rPh sb="6" eb="7">
      <t>ゴウ</t>
    </rPh>
    <phoneticPr fontId="36"/>
  </si>
  <si>
    <t>○○・△△特定建設工事共同企業体</t>
    <rPh sb="5" eb="7">
      <t>トクテイ</t>
    </rPh>
    <rPh sb="7" eb="9">
      <t>ケンセツ</t>
    </rPh>
    <rPh sb="9" eb="11">
      <t>コウジ</t>
    </rPh>
    <rPh sb="11" eb="13">
      <t>キョウドウ</t>
    </rPh>
    <rPh sb="13" eb="16">
      <t>キギョウタイ</t>
    </rPh>
    <phoneticPr fontId="36"/>
  </si>
  <si>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70" eb="172">
      <t>センタク</t>
    </rPh>
    <phoneticPr fontId="36"/>
  </si>
  <si>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6"/>
  </si>
  <si>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</si>
  <si>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※記載事項の基準日は開札日とする。</t>
    <phoneticPr fontId="36"/>
  </si>
  <si>
    <t>※確認のための提出書類は、落札候補者となり入札執行権者から連絡があってから指定期日までに提出すること。</t>
    <phoneticPr fontId="36"/>
  </si>
  <si>
    <r>
      <t>【上位点】直前の5年度間連続して国・県・市町村いずれかの除雪業務と維持補修業務の</t>
    </r>
    <r>
      <rPr>
        <sz val="10.5"/>
        <rFont val="ＭＳ ゴシック"/>
        <family val="3"/>
        <charset val="128"/>
      </rPr>
      <t>両方</t>
    </r>
    <r>
      <rPr>
        <sz val="10.5"/>
        <rFont val="ＭＳ 明朝"/>
        <family val="1"/>
        <charset val="128"/>
      </rPr>
      <t>の履行実績がある場合。又は過去5年度以内に福島県道路除雪表彰事業により感謝状を受けた場合。</t>
    </r>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</si>
  <si>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</si>
  <si>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</si>
  <si>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</si>
  <si>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</si>
  <si>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</si>
  <si>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</si>
  <si>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r>
      <t xml:space="preserve">記載事項
</t>
    </r>
    <r>
      <rPr>
        <sz val="8"/>
        <color rgb="FF000000"/>
        <rFont val="ＭＳ 明朝"/>
        <family val="1"/>
        <charset val="128"/>
      </rPr>
      <t>【記載の仕方　総合評価方式様式関係記載留意事項　§３、４、５】</t>
    </r>
    <rPh sb="0" eb="2">
      <t>キサイ</t>
    </rPh>
    <rPh sb="2" eb="4">
      <t>ジコウ</t>
    </rPh>
    <phoneticPr fontId="36"/>
  </si>
  <si>
    <r>
      <t>記　載　事　項　</t>
    </r>
    <r>
      <rPr>
        <sz val="9"/>
        <color rgb="FF000000"/>
        <rFont val="ＭＳ 明朝"/>
        <family val="1"/>
        <charset val="128"/>
      </rPr>
      <t>【記載の仕方　総合評価方式様式関係記載留意事項　§３、４、５】</t>
    </r>
    <phoneticPr fontId="36"/>
  </si>
  <si>
    <r>
      <t>記　載　事　項</t>
    </r>
    <r>
      <rPr>
        <sz val="9"/>
        <color rgb="FF000000"/>
        <rFont val="ＭＳ 明朝"/>
        <family val="1"/>
        <charset val="128"/>
      </rPr>
      <t>【記載の仕方　総合評価方式様式関係記載留意事項　§３、４、５】</t>
    </r>
    <phoneticPr fontId="36"/>
  </si>
  <si>
    <t>配置可能な監理技術者又は主任技術者の人員数が、標準型で9人以上(簡易型で4名以上)の場合に評価。又は、技術者確保数の人数が確保できない場合、当該工事に配置可能な技能士がいる場合に評価。</t>
    <rPh sb="0" eb="2">
      <t>ハイチ</t>
    </rPh>
    <rPh sb="2" eb="4">
      <t>カノウ</t>
    </rPh>
    <rPh sb="5" eb="7">
      <t>カンリ</t>
    </rPh>
    <rPh sb="7" eb="10">
      <t>ギジュツシャ</t>
    </rPh>
    <rPh sb="10" eb="11">
      <t>マタ</t>
    </rPh>
    <rPh sb="12" eb="14">
      <t>シュニン</t>
    </rPh>
    <rPh sb="14" eb="17">
      <t>ギジュツシャ</t>
    </rPh>
    <rPh sb="18" eb="20">
      <t>ジンイン</t>
    </rPh>
    <rPh sb="20" eb="21">
      <t>カズ</t>
    </rPh>
    <rPh sb="23" eb="26">
      <t>ヒョウジュンガタ</t>
    </rPh>
    <rPh sb="28" eb="31">
      <t>ニンイジョウ</t>
    </rPh>
    <rPh sb="32" eb="35">
      <t>カンイガタ</t>
    </rPh>
    <rPh sb="37" eb="38">
      <t>メイ</t>
    </rPh>
    <rPh sb="38" eb="40">
      <t>イジョウ</t>
    </rPh>
    <rPh sb="42" eb="44">
      <t>バアイ</t>
    </rPh>
    <rPh sb="45" eb="47">
      <t>ヒョウカ</t>
    </rPh>
    <rPh sb="48" eb="49">
      <t>マタ</t>
    </rPh>
    <rPh sb="51" eb="54">
      <t>ギジュツシャ</t>
    </rPh>
    <rPh sb="54" eb="56">
      <t>カクホ</t>
    </rPh>
    <rPh sb="56" eb="57">
      <t>スウ</t>
    </rPh>
    <rPh sb="58" eb="60">
      <t>ニンズウ</t>
    </rPh>
    <rPh sb="61" eb="63">
      <t>カクホ</t>
    </rPh>
    <rPh sb="67" eb="69">
      <t>バアイ</t>
    </rPh>
    <rPh sb="70" eb="72">
      <t>トウガイ</t>
    </rPh>
    <rPh sb="72" eb="74">
      <t>コウジ</t>
    </rPh>
    <rPh sb="75" eb="77">
      <t>ハイチ</t>
    </rPh>
    <rPh sb="77" eb="79">
      <t>カノウ</t>
    </rPh>
    <rPh sb="80" eb="83">
      <t>ギノウシ</t>
    </rPh>
    <rPh sb="86" eb="88">
      <t>バアイ</t>
    </rPh>
    <rPh sb="89" eb="91">
      <t>ヒョウカ</t>
    </rPh>
    <phoneticPr fontId="36"/>
  </si>
  <si>
    <t>[選択]</t>
    <rPh sb="1" eb="3">
      <t>センタク</t>
    </rPh>
    <phoneticPr fontId="36"/>
  </si>
  <si>
    <t>[選択]</t>
    <phoneticPr fontId="36"/>
  </si>
  <si>
    <t>[選択]</t>
    <phoneticPr fontId="36"/>
  </si>
  <si>
    <t>[選択]</t>
    <phoneticPr fontId="36"/>
  </si>
  <si>
    <t>[選択]</t>
    <phoneticPr fontId="36"/>
  </si>
  <si>
    <t>[選択]</t>
    <phoneticPr fontId="36"/>
  </si>
  <si>
    <t>[選択]</t>
    <phoneticPr fontId="36"/>
  </si>
  <si>
    <t>[自動表示]</t>
    <rPh sb="1" eb="3">
      <t>ジドウ</t>
    </rPh>
    <rPh sb="3" eb="5">
      <t>ヒョウジ</t>
    </rPh>
    <phoneticPr fontId="36"/>
  </si>
  <si>
    <t>3：OK</t>
    <phoneticPr fontId="36"/>
  </si>
  <si>
    <r>
      <t xml:space="preserve">工事成績　　　　[選択]
</t>
    </r>
    <r>
      <rPr>
        <sz val="10"/>
        <rFont val="ＭＳ 明朝"/>
        <family val="1"/>
        <charset val="128"/>
      </rPr>
      <t>（対象:75点以上）</t>
    </r>
    <rPh sb="0" eb="2">
      <t>コウジ</t>
    </rPh>
    <rPh sb="2" eb="4">
      <t>セイセキ</t>
    </rPh>
    <rPh sb="9" eb="11">
      <t>センタク</t>
    </rPh>
    <rPh sb="14" eb="16">
      <t>タイショウ</t>
    </rPh>
    <rPh sb="19" eb="20">
      <t>テン</t>
    </rPh>
    <rPh sb="20" eb="22">
      <t>イジョウ</t>
    </rPh>
    <phoneticPr fontId="36"/>
  </si>
  <si>
    <t>ISO9001の認証取得
の有無　　　　　[選択]</t>
    <rPh sb="8" eb="10">
      <t>ニンショウ</t>
    </rPh>
    <rPh sb="10" eb="12">
      <t>シュトク</t>
    </rPh>
    <rPh sb="14" eb="16">
      <t>ウム</t>
    </rPh>
    <rPh sb="22" eb="24">
      <t>センタク</t>
    </rPh>
    <phoneticPr fontId="36"/>
  </si>
  <si>
    <t>県発注工事において過去１年以内に竣工検査を受けた工事のICT活用工事実施証明書がある場合に評価。</t>
    <rPh sb="0" eb="1">
      <t>ケン</t>
    </rPh>
    <rPh sb="1" eb="3">
      <t>ハッチュウ</t>
    </rPh>
    <rPh sb="3" eb="5">
      <t>コウジ</t>
    </rPh>
    <rPh sb="16" eb="18">
      <t>シュンコウ</t>
    </rPh>
    <rPh sb="18" eb="20">
      <t>ケンサ</t>
    </rPh>
    <rPh sb="21" eb="22">
      <t>ウ</t>
    </rPh>
    <rPh sb="32" eb="34">
      <t>コウジ</t>
    </rPh>
    <rPh sb="34" eb="36">
      <t>ジッシ</t>
    </rPh>
    <phoneticPr fontId="36"/>
  </si>
  <si>
    <t>ＩＣＴ活用工事</t>
    <rPh sb="3" eb="5">
      <t>カツヨウ</t>
    </rPh>
    <rPh sb="5" eb="7">
      <t>コウジ</t>
    </rPh>
    <phoneticPr fontId="36"/>
  </si>
  <si>
    <r>
      <t xml:space="preserve">
企業の施工能力
</t>
    </r>
    <r>
      <rPr>
        <sz val="10"/>
        <rFont val="ＭＳ 明朝"/>
        <family val="1"/>
        <charset val="128"/>
      </rPr>
      <t>（同種・類似工事の施工実績）
（注１）</t>
    </r>
    <phoneticPr fontId="18"/>
  </si>
  <si>
    <t>※令和3年3月31日以前の竣工検査の工事成績は要注意</t>
    <rPh sb="1" eb="3">
      <t>レイワ</t>
    </rPh>
    <rPh sb="4" eb="5">
      <t>ネン</t>
    </rPh>
    <rPh sb="6" eb="7">
      <t>ガツ</t>
    </rPh>
    <rPh sb="9" eb="10">
      <t>ニチ</t>
    </rPh>
    <rPh sb="10" eb="12">
      <t>イゼン</t>
    </rPh>
    <rPh sb="13" eb="15">
      <t>シュンコウ</t>
    </rPh>
    <rPh sb="15" eb="17">
      <t>ケンサ</t>
    </rPh>
    <rPh sb="18" eb="20">
      <t>コウジ</t>
    </rPh>
    <rPh sb="20" eb="22">
      <t>セイセキ</t>
    </rPh>
    <rPh sb="23" eb="26">
      <t>ヨウチュウイ</t>
    </rPh>
    <phoneticPr fontId="36"/>
  </si>
  <si>
    <r>
      <t xml:space="preserve">
配置技術者の工事成績
</t>
    </r>
    <r>
      <rPr>
        <sz val="10"/>
        <color rgb="FF000000"/>
        <rFont val="ＭＳ 明朝"/>
        <family val="1"/>
        <charset val="128"/>
      </rPr>
      <t>（80点以上の工事成績が対象）</t>
    </r>
    <rPh sb="7" eb="9">
      <t>コウジ</t>
    </rPh>
    <rPh sb="9" eb="11">
      <t>セイセキ</t>
    </rPh>
    <rPh sb="16" eb="17">
      <t>テン</t>
    </rPh>
    <rPh sb="17" eb="19">
      <t>イジョウ</t>
    </rPh>
    <rPh sb="20" eb="22">
      <t>コウジ</t>
    </rPh>
    <rPh sb="22" eb="24">
      <t>セイセキ</t>
    </rPh>
    <rPh sb="25" eb="27">
      <t>タイショウ</t>
    </rPh>
    <phoneticPr fontId="18"/>
  </si>
  <si>
    <r>
      <t xml:space="preserve">
配置技術者の施工能力
</t>
    </r>
    <r>
      <rPr>
        <sz val="10"/>
        <rFont val="ＭＳ 明朝"/>
        <family val="1"/>
        <charset val="128"/>
      </rPr>
      <t>（同種・類似工事の施工実績）
（注１）</t>
    </r>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</si>
  <si>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rPh sb="0" eb="2">
      <t>コウジ</t>
    </rPh>
    <rPh sb="2" eb="4">
      <t>ガイヨウ</t>
    </rPh>
    <phoneticPr fontId="36"/>
  </si>
  <si>
    <t>(同種･類似工事と判断可能な工種、数量等)</t>
    <phoneticPr fontId="36"/>
  </si>
  <si>
    <t>[入力]
[選択]</t>
    <rPh sb="1" eb="3">
      <t>ニュウリョク</t>
    </rPh>
    <phoneticPr fontId="36"/>
  </si>
  <si>
    <t>４：OK</t>
    <phoneticPr fontId="36"/>
  </si>
  <si>
    <t>3：OK</t>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</si>
  <si>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phoneticPr fontId="36"/>
  </si>
  <si>
    <t>配置予定技術者</t>
    <rPh sb="0" eb="2">
      <t>ハイチ</t>
    </rPh>
    <rPh sb="2" eb="4">
      <t>ヨテイ</t>
    </rPh>
    <rPh sb="4" eb="7">
      <t>ギジュツシャ</t>
    </rPh>
    <phoneticPr fontId="36"/>
  </si>
  <si>
    <t>現場代理人</t>
    <rPh sb="0" eb="2">
      <t>ゲンバ</t>
    </rPh>
    <rPh sb="2" eb="5">
      <t>ダイリニン</t>
    </rPh>
    <phoneticPr fontId="36"/>
  </si>
  <si>
    <t>県と国、市町村の別</t>
    <rPh sb="0" eb="1">
      <t>ケン</t>
    </rPh>
    <rPh sb="2" eb="3">
      <t>クニ</t>
    </rPh>
    <rPh sb="4" eb="7">
      <t>シチョウソン</t>
    </rPh>
    <rPh sb="8" eb="9">
      <t>ベツ</t>
    </rPh>
    <phoneticPr fontId="36"/>
  </si>
  <si>
    <t>県管理施設</t>
    <rPh sb="0" eb="1">
      <t>ケン</t>
    </rPh>
    <rPh sb="1" eb="3">
      <t>カンリ</t>
    </rPh>
    <rPh sb="3" eb="5">
      <t>シセツ</t>
    </rPh>
    <phoneticPr fontId="36"/>
  </si>
  <si>
    <t>国、市町村管理施設</t>
    <rPh sb="0" eb="1">
      <t>クニ</t>
    </rPh>
    <rPh sb="2" eb="5">
      <t>シチョウソン</t>
    </rPh>
    <rPh sb="5" eb="7">
      <t>カンリ</t>
    </rPh>
    <rPh sb="7" eb="9">
      <t>シセツ</t>
    </rPh>
    <phoneticPr fontId="36"/>
  </si>
  <si>
    <t>：1でない場合、若手・女性0点。</t>
    <rPh sb="5" eb="7">
      <t>バアイ</t>
    </rPh>
    <rPh sb="8" eb="10">
      <t>ワカテ</t>
    </rPh>
    <rPh sb="11" eb="13">
      <t>ジョセイ</t>
    </rPh>
    <rPh sb="14" eb="15">
      <t>テン</t>
    </rPh>
    <phoneticPr fontId="36"/>
  </si>
  <si>
    <t>2：OK</t>
    <phoneticPr fontId="36"/>
  </si>
  <si>
    <t>配点</t>
    <rPh sb="0" eb="2">
      <t>ハイテン</t>
    </rPh>
    <phoneticPr fontId="36"/>
  </si>
  <si>
    <t>得点</t>
    <rPh sb="0" eb="2">
      <t>トクテン</t>
    </rPh>
    <phoneticPr fontId="36"/>
  </si>
  <si>
    <t>※選択項目について、３項目以上選択された場合、入力された内容で加算点が高い順に２項目採用し、２番目の点数が２項目ある場合は
　上に入力されている順に採用する。</t>
    <rPh sb="1" eb="3">
      <t>センタク</t>
    </rPh>
    <rPh sb="3" eb="5">
      <t>コウモク</t>
    </rPh>
    <rPh sb="11" eb="13">
      <t>コウモク</t>
    </rPh>
    <rPh sb="13" eb="15">
      <t>イジョウ</t>
    </rPh>
    <rPh sb="15" eb="17">
      <t>センタク</t>
    </rPh>
    <rPh sb="20" eb="22">
      <t>バアイ</t>
    </rPh>
    <rPh sb="23" eb="25">
      <t>ニュウリョク</t>
    </rPh>
    <rPh sb="28" eb="30">
      <t>ナイヨウ</t>
    </rPh>
    <rPh sb="31" eb="34">
      <t>カサンテン</t>
    </rPh>
    <rPh sb="35" eb="36">
      <t>タカ</t>
    </rPh>
    <rPh sb="37" eb="38">
      <t>ジュン</t>
    </rPh>
    <rPh sb="40" eb="42">
      <t>コウモク</t>
    </rPh>
    <rPh sb="42" eb="44">
      <t>サイヨウ</t>
    </rPh>
    <rPh sb="47" eb="49">
      <t>バンメ</t>
    </rPh>
    <rPh sb="50" eb="52">
      <t>テンスウ</t>
    </rPh>
    <rPh sb="54" eb="56">
      <t>コウモク</t>
    </rPh>
    <rPh sb="58" eb="60">
      <t>バアイ</t>
    </rPh>
    <rPh sb="63" eb="64">
      <t>ウエ</t>
    </rPh>
    <rPh sb="65" eb="67">
      <t>ニュウリョク</t>
    </rPh>
    <rPh sb="72" eb="73">
      <t>ジュン</t>
    </rPh>
    <rPh sb="74" eb="76">
      <t>サイヨウ</t>
    </rPh>
    <phoneticPr fontId="36"/>
  </si>
  <si>
    <t>左記実績の活動場所(市町村)を選択↓</t>
    <rPh sb="0" eb="2">
      <t>サキ</t>
    </rPh>
    <rPh sb="2" eb="4">
      <t>ジッセキ</t>
    </rPh>
    <rPh sb="5" eb="7">
      <t>カツドウ</t>
    </rPh>
    <rPh sb="7" eb="9">
      <t>バショ</t>
    </rPh>
    <rPh sb="10" eb="13">
      <t>シチョウソン</t>
    </rPh>
    <rPh sb="15" eb="17">
      <t>センタク</t>
    </rPh>
    <phoneticPr fontId="36"/>
  </si>
  <si>
    <t>※（注１）：発注種別が建築工事、電気設備工事又は暖冷房衛生設備工事の場合、評価対象期間は過去15年以内となります。</t>
    <rPh sb="2" eb="3">
      <t>チュウ</t>
    </rPh>
    <rPh sb="13" eb="15">
      <t>コウジ</t>
    </rPh>
    <rPh sb="20" eb="22">
      <t>コウジ</t>
    </rPh>
    <rPh sb="22" eb="23">
      <t>マタ</t>
    </rPh>
    <rPh sb="31" eb="33">
      <t>コウジ</t>
    </rPh>
    <rPh sb="39" eb="41">
      <t>タイショウ</t>
    </rPh>
    <phoneticPr fontId="36"/>
  </si>
  <si>
    <t>令和5年度様式（令和5年4月1日以降の入札公告から適用）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6"/>
  </si>
  <si>
    <t>過去１年以内に竣工検査を受けた県工事の週休２日確保工事実施証明書がある場合に評価。（発注種別に注意）</t>
    <rPh sb="0" eb="1">
      <t>カコ</t>
    </rPh>
    <rPh sb="2" eb="3">
      <t>ネン</t>
    </rPh>
    <rPh sb="3" eb="5">
      <t>イナイ</t>
    </rPh>
    <rPh sb="6" eb="8">
      <t>シュンコウ</t>
    </rPh>
    <rPh sb="8" eb="10">
      <t>ケンサ</t>
    </rPh>
    <rPh sb="11" eb="12">
      <t>ウ</t>
    </rPh>
    <rPh sb="14" eb="15">
      <t>ケン</t>
    </rPh>
    <rPh sb="15" eb="17">
      <t>コウジ</t>
    </rPh>
    <rPh sb="18" eb="20">
      <t>シュウキュウ</t>
    </rPh>
    <rPh sb="21" eb="22">
      <t>ニチ</t>
    </rPh>
    <rPh sb="22" eb="24">
      <t>カクホ</t>
    </rPh>
    <rPh sb="24" eb="26">
      <t>コウジ</t>
    </rPh>
    <rPh sb="26" eb="28">
      <t>ジッシ</t>
    </rPh>
    <rPh sb="28" eb="31">
      <t>ショウメイショ</t>
    </rPh>
    <rPh sb="34" eb="36">
      <t>バアイ</t>
    </rPh>
    <rPh sb="37" eb="39">
      <t>ヒョウカ</t>
    </rPh>
    <rPh sb="41" eb="43">
      <t>ハッチュウ</t>
    </rPh>
    <rPh sb="43" eb="45">
      <t>シュベツ</t>
    </rPh>
    <rPh sb="46" eb="48">
      <t>チュウイ</t>
    </rPh>
    <phoneticPr fontId="36"/>
  </si>
  <si>
    <t>配置予定技術者又は現場代理人へ配置する場合
※氏名を入力し、選択する</t>
    <rPh sb="0" eb="2">
      <t>ハイチ</t>
    </rPh>
    <rPh sb="2" eb="4">
      <t>ヨテイ</t>
    </rPh>
    <rPh sb="4" eb="7">
      <t>ギジュツシャ</t>
    </rPh>
    <rPh sb="7" eb="8">
      <t>マタ</t>
    </rPh>
    <rPh sb="9" eb="11">
      <t>ゲンバ</t>
    </rPh>
    <rPh sb="11" eb="14">
      <t>ダイリニン</t>
    </rPh>
    <rPh sb="15" eb="17">
      <t>ハイチ</t>
    </rPh>
    <rPh sb="19" eb="21">
      <t>バアイ</t>
    </rPh>
    <rPh sb="23" eb="25">
      <t>シメイ</t>
    </rPh>
    <rPh sb="26" eb="28">
      <t>ニュウリョク</t>
    </rPh>
    <rPh sb="30" eb="32">
      <t>センタク</t>
    </rPh>
    <phoneticPr fontId="36"/>
  </si>
  <si>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6"/>
  </si>
  <si>
    <t>「県管理施設」又は「国、市町村管理施設」を選択する↓
（G68セル）</t>
    <phoneticPr fontId="36"/>
  </si>
  <si>
    <t>「県管理施設」又は「国、市町村管理施設」を選択する↓
（G74セル）</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</si>
</sst>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quot;年&quot;"/>
    <numFmt numFmtId="183" formatCode="0_);[Red]\(0\)"/>
    <numFmt numFmtId="184" formatCode="[$-411]ge\.m\.d;@"/>
  </numFmts>
  <fonts count="75"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8"/>
      <color rgb="FF000000"/>
      <name val="ＭＳ 明朝"/>
      <family val="1"/>
      <charset val="128"/>
    </font>
    <font>
      <sz val="11"/>
      <color theme="1"/>
      <name val="ＭＳ 明朝"/>
      <family val="1"/>
      <charset val="128"/>
    </font>
    <font>
      <sz val="8"/>
      <color theme="1"/>
      <name val="ＭＳ 明朝"/>
      <family val="1"/>
      <charset val="128"/>
    </font>
    <font>
      <sz val="12"/>
      <color rgb="FF000000"/>
      <name val="ＭＳ Ｐゴシック"/>
      <family val="3"/>
      <charset val="128"/>
      <scheme val="minor"/>
    </font>
    <font>
      <sz val="12"/>
      <name val="ＭＳ 明朝"/>
      <family val="1"/>
      <charset val="128"/>
    </font>
    <font>
      <sz val="8"/>
      <name val="ＭＳ 明朝"/>
      <family val="1"/>
      <charset val="128"/>
    </font>
    <font>
      <b/>
      <sz val="8"/>
      <name val="ＭＳ ゴシック"/>
      <family val="3"/>
      <charset val="128"/>
    </font>
    <font>
      <sz val="11"/>
      <name val="ＭＳ Ｐゴシック"/>
      <family val="3"/>
      <charset val="128"/>
    </font>
    <font>
      <sz val="11"/>
      <color rgb="FF000000"/>
      <name val="ＭＳ Ｐゴシック"/>
      <family val="3"/>
      <charset val="128"/>
    </font>
    <font>
      <b/>
      <sz val="8"/>
      <name val="ＭＳ 明朝"/>
      <family val="1"/>
      <charset val="128"/>
    </font>
    <font>
      <sz val="8"/>
      <name val="ＭＳ Ｐゴシック"/>
      <family val="3"/>
      <charset val="128"/>
    </font>
    <font>
      <sz val="11"/>
      <color rgb="FF000000"/>
      <name val="ＭＳ 明朝"/>
      <family val="1"/>
      <charset val="128"/>
    </font>
    <font>
      <sz val="7"/>
      <color rgb="FF000000"/>
      <name val="ＭＳ 明朝"/>
      <family val="1"/>
      <charset val="128"/>
    </font>
    <font>
      <sz val="11"/>
      <color theme="1"/>
      <name val="ＭＳ Ｐゴシック"/>
      <family val="3"/>
      <charset val="128"/>
    </font>
    <font>
      <b/>
      <sz val="12"/>
      <color rgb="FFFF0000"/>
      <name val="ＭＳ Ｐゴシック"/>
      <family val="3"/>
      <charset val="128"/>
    </font>
    <font>
      <sz val="14"/>
      <color rgb="FF000000"/>
      <name val="ＭＳ ゴシック"/>
      <family val="3"/>
      <charset val="128"/>
    </font>
    <font>
      <b/>
      <sz val="9"/>
      <color theme="1"/>
      <name val="ＭＳ Ｐゴシック"/>
      <family val="3"/>
      <charset val="128"/>
    </font>
    <font>
      <u/>
      <sz val="9"/>
      <color rgb="FFFF0000"/>
      <name val="ＭＳ 明朝"/>
      <family val="1"/>
      <charset val="128"/>
    </font>
    <font>
      <sz val="9"/>
      <name val="ＭＳ 明朝"/>
      <family val="1"/>
      <charset val="128"/>
    </font>
    <font>
      <sz val="10"/>
      <color theme="1"/>
      <name val="ＭＳ 明朝"/>
      <family val="1"/>
      <charset val="128"/>
    </font>
    <font>
      <sz val="10"/>
      <name val="ＭＳ 明朝"/>
      <family val="1"/>
      <charset val="128"/>
    </font>
    <font>
      <b/>
      <sz val="9"/>
      <name val="ＭＳ Ｐゴシック"/>
      <family val="3"/>
      <charset val="128"/>
    </font>
    <font>
      <sz val="10"/>
      <color theme="1"/>
      <name val="ＭＳ Ｐゴシック"/>
      <family val="3"/>
      <charset val="128"/>
      <scheme val="minor"/>
    </font>
    <font>
      <b/>
      <sz val="11"/>
      <color rgb="FF000000"/>
      <name val="ＭＳ 明朝"/>
      <family val="1"/>
      <charset val="128"/>
    </font>
    <font>
      <b/>
      <sz val="16"/>
      <color theme="1"/>
      <name val="ＭＳ Ｐゴシック"/>
      <family val="3"/>
      <charset val="128"/>
      <scheme val="minor"/>
    </font>
    <font>
      <sz val="11"/>
      <color rgb="FFFFFF00"/>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font>
    <font>
      <b/>
      <sz val="11"/>
      <color theme="1"/>
      <name val="ＭＳ Ｐゴシック"/>
      <family val="3"/>
      <charset val="128"/>
      <scheme val="minor"/>
    </font>
    <font>
      <b/>
      <sz val="11"/>
      <color rgb="FF000000"/>
      <name val="ＭＳ Ｐゴシック"/>
      <family val="3"/>
      <charset val="128"/>
      <scheme val="minor"/>
    </font>
    <font>
      <sz val="11"/>
      <name val="ＭＳ 明朝"/>
      <family val="1"/>
      <charset val="128"/>
    </font>
    <font>
      <sz val="11"/>
      <color theme="0"/>
      <name val="ＭＳ Ｐゴシック"/>
      <family val="3"/>
      <charset val="128"/>
      <scheme val="minor"/>
    </font>
    <font>
      <sz val="10.5"/>
      <name val="ＭＳ ゴシック"/>
      <family val="3"/>
      <charset val="128"/>
    </font>
    <font>
      <sz val="10"/>
      <color rgb="FF000000"/>
      <name val="ＭＳ Ｐゴシック"/>
      <family val="3"/>
      <charset val="128"/>
      <scheme val="minor"/>
    </font>
    <font>
      <sz val="9"/>
      <color theme="1"/>
      <name val="ＭＳ ゴシック"/>
      <family val="3"/>
      <charset val="128"/>
    </font>
    <font>
      <sz val="9"/>
      <color rgb="FF000000"/>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auto="1"/>
      </right>
      <top/>
      <bottom/>
      <diagonal/>
    </border>
    <border>
      <left style="dotted">
        <color indexed="64"/>
      </left>
      <right/>
      <top style="thin">
        <color indexed="64"/>
      </top>
      <bottom style="thin">
        <color indexed="64"/>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auto="1"/>
      </bottom>
      <diagonal/>
    </border>
    <border>
      <left style="thin">
        <color indexed="64"/>
      </left>
      <right/>
      <top/>
      <bottom style="medium">
        <color auto="1"/>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auto="1"/>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Dash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33">
    <xf numFmtId="0" fontId="19" fillId="0" borderId="0" xfId="0" applyFont="1">
      <alignment vertical="center"/>
    </xf>
    <xf numFmtId="0" fontId="0"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4"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4" fillId="0" borderId="18" xfId="0" applyFont="1" applyFill="1" applyBorder="1" applyAlignment="1" applyProtection="1">
      <alignment horizontal="center" vertical="center" wrapText="1"/>
    </xf>
    <xf numFmtId="0" fontId="30" fillId="0" borderId="10" xfId="0" applyFont="1" applyFill="1" applyBorder="1" applyAlignment="1" applyProtection="1">
      <alignment vertical="center"/>
    </xf>
    <xf numFmtId="0" fontId="57" fillId="0" borderId="21" xfId="0" applyFont="1" applyFill="1" applyBorder="1" applyAlignment="1" applyProtection="1">
      <alignment horizontal="left" vertical="center" wrapText="1"/>
    </xf>
    <xf numFmtId="0" fontId="23" fillId="0" borderId="0" xfId="0" applyFont="1" applyBorder="1" applyAlignment="1">
      <alignment horizontal="center" vertical="top" wrapText="1"/>
    </xf>
    <xf numFmtId="0" fontId="23" fillId="0" borderId="0" xfId="0" applyFont="1" applyBorder="1" applyAlignment="1">
      <alignment horizontal="justify" vertical="top" wrapText="1"/>
    </xf>
    <xf numFmtId="0" fontId="24" fillId="0" borderId="0" xfId="0" applyFont="1" applyFill="1" applyBorder="1" applyAlignment="1">
      <alignment horizontal="left" vertical="center" shrinkToFit="1"/>
    </xf>
    <xf numFmtId="0" fontId="21" fillId="0" borderId="82" xfId="0" applyFont="1" applyBorder="1" applyAlignment="1">
      <alignment horizontal="justify" vertical="center"/>
    </xf>
    <xf numFmtId="0" fontId="49" fillId="0" borderId="72" xfId="0" applyFont="1" applyBorder="1">
      <alignment vertical="center"/>
    </xf>
    <xf numFmtId="0" fontId="39" fillId="0" borderId="72" xfId="0" applyFont="1" applyBorder="1">
      <alignment vertical="center"/>
    </xf>
    <xf numFmtId="0" fontId="19" fillId="0" borderId="83" xfId="0" applyFont="1" applyBorder="1">
      <alignment vertical="center"/>
    </xf>
    <xf numFmtId="0" fontId="21" fillId="0" borderId="47" xfId="0" applyFont="1" applyBorder="1" applyAlignment="1">
      <alignment horizontal="justify" vertical="center"/>
    </xf>
    <xf numFmtId="0" fontId="19" fillId="0" borderId="85" xfId="0" applyFont="1" applyBorder="1">
      <alignment vertical="center"/>
    </xf>
    <xf numFmtId="0" fontId="19" fillId="0" borderId="47" xfId="0" applyFont="1" applyBorder="1">
      <alignment vertical="center"/>
    </xf>
    <xf numFmtId="0" fontId="19" fillId="0" borderId="59" xfId="0" applyFont="1" applyBorder="1">
      <alignment vertical="center"/>
    </xf>
    <xf numFmtId="0" fontId="19" fillId="0" borderId="81" xfId="0" applyFont="1" applyBorder="1">
      <alignment vertical="center"/>
    </xf>
    <xf numFmtId="0" fontId="19" fillId="0" borderId="87" xfId="0" applyFont="1" applyBorder="1">
      <alignment vertical="center"/>
    </xf>
    <xf numFmtId="0" fontId="19" fillId="0" borderId="0" xfId="0" applyFont="1" applyAlignment="1"/>
    <xf numFmtId="0" fontId="21" fillId="0" borderId="0" xfId="0" applyFont="1" applyFill="1" applyBorder="1" applyAlignment="1">
      <alignment horizontal="left" vertical="center" shrinkToFi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19" fillId="0" borderId="0" xfId="0" applyFo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53" fillId="0" borderId="0" xfId="0" applyFont="1" applyBorder="1" applyAlignment="1" applyProtection="1">
      <alignment horizontal="right" vertical="center"/>
    </xf>
    <xf numFmtId="0" fontId="29" fillId="0" borderId="23" xfId="0" applyFont="1" applyBorder="1" applyAlignment="1" applyProtection="1">
      <alignment vertical="center"/>
    </xf>
    <xf numFmtId="0" fontId="43" fillId="0" borderId="10" xfId="0" applyFont="1" applyFill="1" applyBorder="1" applyAlignment="1" applyProtection="1">
      <alignment horizontal="center" vertical="center" wrapTex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wrapText="1"/>
    </xf>
    <xf numFmtId="0" fontId="22" fillId="0" borderId="48" xfId="0" applyFont="1" applyFill="1" applyBorder="1" applyAlignment="1" applyProtection="1">
      <alignment horizontal="center" vertical="center" wrapText="1"/>
    </xf>
    <xf numFmtId="0" fontId="19" fillId="0" borderId="10" xfId="0" applyFont="1" applyBorder="1" applyProtection="1">
      <alignment vertical="center"/>
    </xf>
    <xf numFmtId="0" fontId="19" fillId="0" borderId="65" xfId="0" applyFont="1" applyBorder="1" applyProtection="1">
      <alignment vertical="center"/>
    </xf>
    <xf numFmtId="0" fontId="19" fillId="0" borderId="28" xfId="0" applyFont="1" applyBorder="1" applyProtection="1">
      <alignment vertical="center"/>
    </xf>
    <xf numFmtId="0" fontId="19" fillId="0" borderId="0" xfId="0" applyFont="1" applyAlignment="1" applyProtection="1">
      <alignment horizontal="center" vertical="center"/>
    </xf>
    <xf numFmtId="0" fontId="19" fillId="0" borderId="0" xfId="0" applyFont="1" applyBorder="1" applyProtection="1">
      <alignment vertical="center"/>
    </xf>
    <xf numFmtId="0" fontId="43" fillId="0" borderId="0" xfId="0" applyFont="1" applyFill="1" applyBorder="1" applyAlignment="1" applyProtection="1">
      <alignment horizontal="left" vertical="top" wrapText="1"/>
    </xf>
    <xf numFmtId="0" fontId="45" fillId="0" borderId="22" xfId="0" applyFont="1" applyFill="1" applyBorder="1" applyAlignment="1" applyProtection="1">
      <alignment horizontal="center" vertical="center" wrapText="1"/>
    </xf>
    <xf numFmtId="176" fontId="19" fillId="0" borderId="10" xfId="0" applyNumberFormat="1" applyFont="1" applyBorder="1" applyProtection="1">
      <alignment vertical="center"/>
    </xf>
    <xf numFmtId="176" fontId="45" fillId="0" borderId="10" xfId="0" applyNumberFormat="1" applyFont="1" applyFill="1" applyBorder="1" applyAlignment="1" applyProtection="1">
      <alignment horizontal="right" vertical="center" wrapText="1"/>
    </xf>
    <xf numFmtId="177" fontId="45" fillId="0" borderId="46" xfId="0" applyNumberFormat="1" applyFont="1" applyFill="1" applyBorder="1" applyAlignment="1" applyProtection="1">
      <alignment horizontal="right" vertical="center" wrapText="1"/>
    </xf>
    <xf numFmtId="0" fontId="19" fillId="0" borderId="14" xfId="0" applyFont="1" applyBorder="1" applyProtection="1">
      <alignment vertical="center"/>
    </xf>
    <xf numFmtId="0" fontId="45" fillId="0" borderId="0" xfId="0" applyFont="1" applyFill="1" applyBorder="1" applyAlignment="1" applyProtection="1">
      <alignment horizontal="center" vertical="center" wrapText="1"/>
    </xf>
    <xf numFmtId="176" fontId="19" fillId="0" borderId="0" xfId="0" applyNumberFormat="1" applyFont="1" applyBorder="1" applyProtection="1">
      <alignment vertical="center"/>
    </xf>
    <xf numFmtId="176" fontId="45" fillId="0" borderId="0" xfId="0" applyNumberFormat="1" applyFont="1" applyFill="1" applyBorder="1" applyAlignment="1" applyProtection="1">
      <alignment horizontal="right" vertical="center" wrapText="1"/>
    </xf>
    <xf numFmtId="177" fontId="45" fillId="0" borderId="0" xfId="0" applyNumberFormat="1" applyFont="1" applyFill="1" applyBorder="1" applyAlignment="1" applyProtection="1">
      <alignment horizontal="right" vertical="center" wrapText="1"/>
    </xf>
    <xf numFmtId="0" fontId="19" fillId="0" borderId="25" xfId="0" applyFont="1" applyBorder="1" applyProtection="1">
      <alignment vertical="center"/>
    </xf>
    <xf numFmtId="177" fontId="0" fillId="0" borderId="0" xfId="0" applyNumberFormat="1" applyBorder="1" applyAlignment="1" applyProtection="1">
      <alignment vertical="center"/>
    </xf>
    <xf numFmtId="0" fontId="0" fillId="0" borderId="21" xfId="0" applyBorder="1" applyAlignment="1" applyProtection="1">
      <alignment horizontal="left" vertical="center" shrinkToFit="1"/>
    </xf>
    <xf numFmtId="176" fontId="19" fillId="0" borderId="21" xfId="0" applyNumberFormat="1" applyFont="1" applyBorder="1" applyProtection="1">
      <alignment vertical="center"/>
    </xf>
    <xf numFmtId="0" fontId="0" fillId="0" borderId="0" xfId="0" applyBorder="1" applyAlignment="1" applyProtection="1">
      <alignment horizontal="left" vertical="center" shrinkToFit="1"/>
    </xf>
    <xf numFmtId="0" fontId="44" fillId="0" borderId="0" xfId="0" applyFont="1" applyFill="1" applyBorder="1" applyAlignment="1" applyProtection="1">
      <alignment vertical="center" wrapText="1"/>
    </xf>
    <xf numFmtId="177" fontId="19" fillId="0" borderId="10" xfId="0" applyNumberFormat="1" applyFont="1" applyBorder="1" applyProtection="1">
      <alignment vertical="center"/>
    </xf>
    <xf numFmtId="0" fontId="44" fillId="0" borderId="25" xfId="0" applyFont="1" applyFill="1" applyBorder="1" applyAlignment="1" applyProtection="1">
      <alignment vertical="center" wrapText="1"/>
    </xf>
    <xf numFmtId="176" fontId="46" fillId="0" borderId="58" xfId="0" applyNumberFormat="1" applyFont="1" applyFill="1" applyBorder="1" applyAlignment="1" applyProtection="1">
      <alignment horizontal="right" vertical="center" wrapText="1"/>
    </xf>
    <xf numFmtId="0" fontId="19" fillId="0" borderId="18" xfId="0" applyFont="1" applyBorder="1" applyProtection="1">
      <alignment vertical="center"/>
    </xf>
    <xf numFmtId="177" fontId="19" fillId="0" borderId="18" xfId="0" applyNumberFormat="1" applyFont="1" applyBorder="1" applyProtection="1">
      <alignment vertical="center"/>
    </xf>
    <xf numFmtId="176" fontId="46" fillId="0" borderId="45" xfId="0" applyNumberFormat="1" applyFont="1" applyFill="1" applyBorder="1" applyAlignment="1" applyProtection="1">
      <alignment horizontal="right" vertical="center" wrapText="1"/>
    </xf>
    <xf numFmtId="181" fontId="19" fillId="0" borderId="25" xfId="0" applyNumberFormat="1" applyFont="1" applyBorder="1" applyProtection="1">
      <alignment vertical="center"/>
    </xf>
    <xf numFmtId="177" fontId="46" fillId="0" borderId="49" xfId="0" applyNumberFormat="1" applyFont="1" applyFill="1" applyBorder="1" applyAlignment="1" applyProtection="1">
      <alignment horizontal="right" vertical="center" wrapText="1"/>
    </xf>
    <xf numFmtId="181" fontId="19" fillId="0" borderId="0" xfId="0" applyNumberFormat="1" applyFont="1" applyBorder="1" applyAlignment="1" applyProtection="1">
      <alignment horizontal="right" vertical="center"/>
    </xf>
    <xf numFmtId="177" fontId="19" fillId="0" borderId="0" xfId="0" applyNumberFormat="1" applyFont="1" applyBorder="1" applyAlignment="1" applyProtection="1">
      <alignment horizontal="right" vertical="center"/>
    </xf>
    <xf numFmtId="177" fontId="46" fillId="0" borderId="61" xfId="0" applyNumberFormat="1" applyFont="1" applyFill="1" applyBorder="1" applyAlignment="1" applyProtection="1">
      <alignment horizontal="right" vertical="center" wrapText="1"/>
    </xf>
    <xf numFmtId="0" fontId="49" fillId="0" borderId="20" xfId="0" applyFont="1" applyFill="1" applyBorder="1" applyAlignment="1" applyProtection="1">
      <alignment horizontal="center" vertical="center" wrapText="1"/>
    </xf>
    <xf numFmtId="0" fontId="19" fillId="0" borderId="11" xfId="0" applyFont="1" applyBorder="1" applyProtection="1">
      <alignment vertical="center"/>
    </xf>
    <xf numFmtId="0" fontId="49" fillId="0" borderId="10" xfId="0" applyFont="1" applyFill="1" applyBorder="1" applyAlignment="1" applyProtection="1">
      <alignment vertical="center" wrapText="1"/>
    </xf>
    <xf numFmtId="177" fontId="0" fillId="0" borderId="46" xfId="0" applyNumberFormat="1" applyFont="1" applyFill="1" applyBorder="1" applyAlignment="1" applyProtection="1">
      <alignment horizontal="right" vertical="center" wrapText="1"/>
    </xf>
    <xf numFmtId="0" fontId="19" fillId="0" borderId="71" xfId="0" applyFont="1" applyBorder="1" applyAlignment="1" applyProtection="1">
      <alignment vertical="center" wrapText="1"/>
    </xf>
    <xf numFmtId="0" fontId="19" fillId="0" borderId="70" xfId="0" applyFont="1" applyBorder="1" applyProtection="1">
      <alignment vertical="center"/>
    </xf>
    <xf numFmtId="0" fontId="49" fillId="0" borderId="21" xfId="0" applyFont="1" applyFill="1" applyBorder="1" applyAlignment="1" applyProtection="1">
      <alignment vertical="center" wrapText="1"/>
    </xf>
    <xf numFmtId="0" fontId="19" fillId="0" borderId="16" xfId="0" applyFont="1" applyBorder="1" applyProtection="1">
      <alignment vertical="center"/>
    </xf>
    <xf numFmtId="0" fontId="49" fillId="0" borderId="0" xfId="0" applyFont="1" applyFill="1" applyBorder="1" applyAlignment="1" applyProtection="1">
      <alignment vertical="center" wrapText="1"/>
    </xf>
    <xf numFmtId="0" fontId="25" fillId="0" borderId="0" xfId="0" applyFont="1" applyFill="1" applyBorder="1" applyAlignment="1" applyProtection="1">
      <alignment horizontal="left" vertical="top" wrapText="1"/>
    </xf>
    <xf numFmtId="177" fontId="19" fillId="0" borderId="0" xfId="0" applyNumberFormat="1" applyFont="1" applyBorder="1" applyProtection="1">
      <alignment vertical="center"/>
    </xf>
    <xf numFmtId="177" fontId="46" fillId="0" borderId="0" xfId="0" applyNumberFormat="1" applyFont="1" applyFill="1" applyBorder="1" applyAlignment="1" applyProtection="1">
      <alignment horizontal="right" vertical="center" wrapText="1"/>
    </xf>
    <xf numFmtId="0" fontId="49" fillId="0" borderId="0"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19" fillId="0" borderId="0" xfId="0" applyFont="1" applyBorder="1" applyAlignment="1" applyProtection="1">
      <alignment horizontal="center" vertical="center" wrapText="1"/>
    </xf>
    <xf numFmtId="180" fontId="46" fillId="0" borderId="49" xfId="0" applyNumberFormat="1" applyFont="1" applyFill="1" applyBorder="1" applyAlignment="1" applyProtection="1">
      <alignment horizontal="right" vertical="center"/>
    </xf>
    <xf numFmtId="0" fontId="19" fillId="0" borderId="20" xfId="0" applyFont="1" applyBorder="1" applyProtection="1">
      <alignment vertical="center"/>
    </xf>
    <xf numFmtId="0" fontId="45" fillId="0" borderId="0" xfId="0" applyFont="1" applyFill="1" applyBorder="1" applyAlignment="1" applyProtection="1">
      <alignment vertical="center" wrapText="1"/>
    </xf>
    <xf numFmtId="181" fontId="19" fillId="0" borderId="53" xfId="0" applyNumberFormat="1" applyFont="1" applyBorder="1" applyProtection="1">
      <alignment vertical="center"/>
    </xf>
    <xf numFmtId="181" fontId="46" fillId="0" borderId="37" xfId="0" applyNumberFormat="1" applyFont="1" applyFill="1" applyBorder="1" applyAlignment="1" applyProtection="1">
      <alignment horizontal="right" vertical="center" wrapText="1"/>
    </xf>
    <xf numFmtId="180" fontId="46" fillId="0" borderId="61" xfId="0" applyNumberFormat="1" applyFont="1" applyFill="1" applyBorder="1" applyAlignment="1" applyProtection="1">
      <alignment horizontal="right" vertical="center"/>
    </xf>
    <xf numFmtId="0" fontId="19" fillId="0" borderId="10" xfId="0" applyFont="1" applyBorder="1" applyAlignment="1" applyProtection="1">
      <alignment horizontal="center" vertical="center"/>
    </xf>
    <xf numFmtId="0" fontId="51" fillId="0" borderId="0" xfId="0" applyFont="1" applyProtection="1">
      <alignment vertical="center"/>
    </xf>
    <xf numFmtId="181" fontId="19" fillId="0" borderId="54" xfId="0" applyNumberFormat="1" applyFont="1" applyBorder="1" applyProtection="1">
      <alignment vertical="center"/>
    </xf>
    <xf numFmtId="181" fontId="46" fillId="0" borderId="52" xfId="0" applyNumberFormat="1" applyFont="1" applyFill="1" applyBorder="1" applyAlignment="1" applyProtection="1">
      <alignment horizontal="right" vertical="center" wrapText="1"/>
    </xf>
    <xf numFmtId="0" fontId="19" fillId="0" borderId="60" xfId="0" applyFont="1" applyBorder="1" applyAlignment="1" applyProtection="1">
      <alignment horizontal="center" vertical="center"/>
    </xf>
    <xf numFmtId="0" fontId="0" fillId="0" borderId="10" xfId="0" applyBorder="1" applyAlignment="1" applyProtection="1">
      <alignment vertical="center"/>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46" fillId="0" borderId="0" xfId="0" applyFont="1" applyAlignment="1" applyProtection="1">
      <alignment vertical="center"/>
    </xf>
    <xf numFmtId="181" fontId="19" fillId="0" borderId="55" xfId="0" applyNumberFormat="1" applyFont="1" applyBorder="1" applyProtection="1">
      <alignment vertical="center"/>
    </xf>
    <xf numFmtId="181" fontId="46"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0" fontId="19" fillId="0" borderId="28" xfId="0" applyFont="1" applyBorder="1" applyAlignment="1" applyProtection="1">
      <alignment horizontal="center" vertical="center"/>
    </xf>
    <xf numFmtId="0" fontId="43" fillId="0" borderId="0" xfId="0" applyFont="1" applyBorder="1" applyAlignment="1" applyProtection="1">
      <alignment vertical="top" wrapText="1"/>
    </xf>
    <xf numFmtId="0" fontId="19" fillId="0" borderId="0" xfId="0" applyFont="1" applyAlignment="1" applyProtection="1">
      <alignment vertical="center"/>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69" xfId="0" applyFont="1" applyBorder="1" applyProtection="1">
      <alignment vertical="center"/>
    </xf>
    <xf numFmtId="0" fontId="0" fillId="0" borderId="18" xfId="0" applyBorder="1" applyAlignment="1" applyProtection="1">
      <alignment vertical="center"/>
    </xf>
    <xf numFmtId="0" fontId="19" fillId="0" borderId="0" xfId="0" applyFont="1" applyFill="1" applyBorder="1" applyProtection="1">
      <alignment vertical="center"/>
    </xf>
    <xf numFmtId="0" fontId="19" fillId="0" borderId="66" xfId="0" applyFont="1" applyBorder="1" applyProtection="1">
      <alignment vertical="center"/>
    </xf>
    <xf numFmtId="180" fontId="0" fillId="0" borderId="0" xfId="0" applyNumberFormat="1" applyBorder="1" applyAlignment="1" applyProtection="1">
      <alignment vertical="center"/>
    </xf>
    <xf numFmtId="0" fontId="19" fillId="0" borderId="12" xfId="0" applyFont="1" applyBorder="1" applyAlignment="1" applyProtection="1">
      <alignment horizontal="center" vertical="center"/>
    </xf>
    <xf numFmtId="0" fontId="43" fillId="0" borderId="0" xfId="0" applyFont="1" applyBorder="1" applyAlignment="1" applyProtection="1">
      <alignment vertical="center" wrapText="1"/>
    </xf>
    <xf numFmtId="0" fontId="19" fillId="0" borderId="18" xfId="0" applyFont="1" applyBorder="1" applyAlignment="1" applyProtection="1">
      <alignment horizontal="center" vertical="center" shrinkToFit="1"/>
    </xf>
    <xf numFmtId="0" fontId="59" fillId="0" borderId="10" xfId="0" applyFont="1" applyBorder="1" applyAlignment="1" applyProtection="1">
      <alignment horizontal="center" vertical="center"/>
    </xf>
    <xf numFmtId="0" fontId="19" fillId="0" borderId="26" xfId="0" applyFont="1" applyBorder="1" applyProtection="1">
      <alignment vertical="center"/>
    </xf>
    <xf numFmtId="0" fontId="19" fillId="0" borderId="23" xfId="0" applyFont="1" applyBorder="1" applyProtection="1">
      <alignment vertical="center"/>
    </xf>
    <xf numFmtId="0" fontId="45" fillId="0" borderId="23" xfId="0" applyFont="1" applyBorder="1" applyAlignment="1" applyProtection="1">
      <alignment vertical="center" wrapText="1"/>
    </xf>
    <xf numFmtId="180" fontId="45" fillId="0" borderId="23" xfId="0" applyNumberFormat="1" applyFont="1" applyBorder="1" applyAlignment="1" applyProtection="1">
      <alignment vertical="center" wrapText="1"/>
    </xf>
    <xf numFmtId="180" fontId="46" fillId="0" borderId="23" xfId="0" applyNumberFormat="1" applyFont="1" applyBorder="1" applyAlignment="1" applyProtection="1">
      <alignment horizontal="right" vertical="center" wrapText="1"/>
    </xf>
    <xf numFmtId="0" fontId="58"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8" fillId="0" borderId="10" xfId="0" applyFont="1" applyBorder="1" applyAlignment="1" applyProtection="1">
      <alignment vertical="center" wrapText="1"/>
    </xf>
    <xf numFmtId="0" fontId="48" fillId="0" borderId="33" xfId="0" applyFont="1" applyBorder="1" applyAlignment="1" applyProtection="1">
      <alignment vertical="center" wrapText="1"/>
    </xf>
    <xf numFmtId="0" fontId="48" fillId="0" borderId="34" xfId="0" applyFont="1" applyBorder="1" applyAlignment="1" applyProtection="1">
      <alignment vertical="center" wrapText="1"/>
    </xf>
    <xf numFmtId="0" fontId="48" fillId="0" borderId="11" xfId="0" applyFont="1" applyBorder="1" applyAlignment="1" applyProtection="1">
      <alignment vertical="center" wrapText="1"/>
    </xf>
    <xf numFmtId="0" fontId="48" fillId="0" borderId="10" xfId="0" applyFont="1" applyBorder="1" applyAlignment="1" applyProtection="1">
      <alignment horizontal="center" vertical="center" wrapText="1"/>
    </xf>
    <xf numFmtId="0" fontId="37"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0" fontId="19" fillId="0" borderId="22"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7"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37"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7" fillId="0" borderId="26" xfId="0" applyNumberFormat="1" applyFont="1" applyBorder="1" applyAlignment="1" applyProtection="1">
      <alignment vertical="center" wrapText="1"/>
    </xf>
    <xf numFmtId="180" fontId="37"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40" xfId="0" applyFont="1" applyBorder="1" applyAlignment="1" applyProtection="1">
      <alignment horizontal="right" vertical="center" shrinkToFit="1"/>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8" xfId="0" applyFont="1" applyBorder="1" applyAlignment="1" applyProtection="1">
      <alignment vertical="center"/>
    </xf>
    <xf numFmtId="0" fontId="37" fillId="0" borderId="18" xfId="0" applyFont="1" applyBorder="1" applyAlignment="1" applyProtection="1">
      <alignment vertical="center" wrapText="1"/>
    </xf>
    <xf numFmtId="0" fontId="19" fillId="0" borderId="67" xfId="0" applyFont="1" applyBorder="1" applyAlignment="1" applyProtection="1">
      <alignment horizontal="center" vertical="center" shrinkToFit="1"/>
    </xf>
    <xf numFmtId="0" fontId="19" fillId="0" borderId="68" xfId="0" applyFont="1" applyBorder="1" applyAlignment="1" applyProtection="1">
      <alignment horizontal="right" vertical="center" shrinkToFit="1"/>
    </xf>
    <xf numFmtId="180" fontId="37" fillId="0" borderId="18" xfId="0" applyNumberFormat="1" applyFont="1" applyBorder="1" applyAlignment="1" applyProtection="1">
      <alignment vertical="center" wrapText="1"/>
    </xf>
    <xf numFmtId="180" fontId="46" fillId="0" borderId="18" xfId="0" applyNumberFormat="1" applyFont="1" applyBorder="1" applyAlignment="1" applyProtection="1">
      <alignment vertical="center" wrapText="1"/>
    </xf>
    <xf numFmtId="0" fontId="19" fillId="0" borderId="20" xfId="0" applyFont="1" applyBorder="1" applyAlignment="1" applyProtection="1">
      <alignment vertical="center"/>
    </xf>
    <xf numFmtId="177" fontId="19" fillId="0" borderId="20" xfId="0" applyNumberFormat="1" applyFont="1" applyBorder="1" applyAlignment="1" applyProtection="1">
      <alignment horizontal="right" vertical="center" shrinkToFit="1"/>
    </xf>
    <xf numFmtId="180" fontId="46" fillId="0" borderId="20" xfId="0" applyNumberFormat="1" applyFont="1" applyBorder="1" applyAlignment="1" applyProtection="1">
      <alignment vertical="center" wrapText="1"/>
    </xf>
    <xf numFmtId="0" fontId="0" fillId="0" borderId="10" xfId="0" applyFont="1" applyFill="1" applyBorder="1" applyAlignment="1" applyProtection="1">
      <alignment vertical="center"/>
    </xf>
    <xf numFmtId="0" fontId="19" fillId="0" borderId="10" xfId="0" applyFont="1" applyBorder="1" applyAlignment="1" applyProtection="1">
      <alignment vertical="center"/>
    </xf>
    <xf numFmtId="179" fontId="19" fillId="0" borderId="10"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183" fontId="19" fillId="0" borderId="10" xfId="0" applyNumberFormat="1" applyFont="1" applyBorder="1" applyAlignment="1" applyProtection="1">
      <alignment horizontal="left" vertical="center"/>
    </xf>
    <xf numFmtId="177" fontId="46" fillId="0" borderId="50" xfId="0" applyNumberFormat="1" applyFont="1" applyFill="1" applyBorder="1" applyAlignment="1" applyProtection="1">
      <alignment horizontal="right" vertical="center" wrapText="1"/>
    </xf>
    <xf numFmtId="0" fontId="0" fillId="0" borderId="0" xfId="0" applyAlignment="1">
      <alignment wrapText="1"/>
    </xf>
    <xf numFmtId="0" fontId="30" fillId="0" borderId="103" xfId="0" applyFont="1" applyFill="1" applyBorder="1" applyAlignment="1" applyProtection="1">
      <alignment horizontal="center" vertical="center" wrapText="1"/>
    </xf>
    <xf numFmtId="0" fontId="23" fillId="0" borderId="103"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30" fillId="0" borderId="16"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23" xfId="0" applyFont="1" applyFill="1" applyBorder="1" applyAlignment="1" applyProtection="1">
      <alignment vertical="center" wrapText="1"/>
    </xf>
    <xf numFmtId="0" fontId="57" fillId="0" borderId="13" xfId="0" applyFont="1" applyFill="1" applyBorder="1" applyAlignment="1" applyProtection="1">
      <alignment horizontal="right" vertical="center"/>
    </xf>
    <xf numFmtId="0" fontId="23" fillId="0" borderId="73" xfId="0" applyFont="1" applyBorder="1" applyAlignment="1" applyProtection="1">
      <alignment horizontal="center" vertical="center" wrapText="1"/>
    </xf>
    <xf numFmtId="0" fontId="26" fillId="0" borderId="63" xfId="0" quotePrefix="1" applyFont="1" applyBorder="1" applyAlignment="1" applyProtection="1">
      <alignment horizontal="center" vertical="center" wrapText="1"/>
    </xf>
    <xf numFmtId="0" fontId="53" fillId="0" borderId="0" xfId="0" applyFont="1" applyBorder="1" applyAlignment="1" applyProtection="1">
      <alignment horizontal="center" vertical="center"/>
    </xf>
    <xf numFmtId="177" fontId="26" fillId="0" borderId="10" xfId="0" applyNumberFormat="1"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42" fillId="33" borderId="10" xfId="0" applyFont="1" applyFill="1" applyBorder="1" applyAlignment="1" applyProtection="1">
      <alignment horizontal="center" vertical="center" shrinkToFit="1"/>
    </xf>
    <xf numFmtId="177" fontId="26" fillId="33" borderId="10" xfId="0" applyNumberFormat="1" applyFont="1" applyFill="1" applyBorder="1" applyAlignment="1" applyProtection="1">
      <alignment horizontal="center" vertical="center" wrapText="1"/>
    </xf>
    <xf numFmtId="0" fontId="29" fillId="0" borderId="31" xfId="0" applyFont="1" applyFill="1" applyBorder="1" applyAlignment="1" applyProtection="1">
      <alignment vertical="center" wrapText="1"/>
    </xf>
    <xf numFmtId="0" fontId="26" fillId="0" borderId="30" xfId="0" applyFont="1" applyFill="1" applyBorder="1" applyAlignment="1" applyProtection="1">
      <alignment horizontal="center" vertical="center" wrapText="1"/>
    </xf>
    <xf numFmtId="0" fontId="26" fillId="0" borderId="103" xfId="0" applyFont="1" applyFill="1" applyBorder="1" applyAlignment="1" applyProtection="1">
      <alignment horizontal="center" vertical="center" wrapText="1"/>
    </xf>
    <xf numFmtId="0" fontId="26" fillId="0" borderId="105"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6" fontId="0" fillId="0" borderId="10" xfId="0" applyNumberFormat="1" applyBorder="1" applyAlignment="1" applyProtection="1">
      <alignment vertical="center"/>
    </xf>
    <xf numFmtId="0" fontId="45" fillId="0" borderId="10" xfId="0" applyFont="1" applyFill="1" applyBorder="1" applyAlignment="1" applyProtection="1">
      <alignment horizontal="center" vertical="center" wrapText="1"/>
    </xf>
    <xf numFmtId="177" fontId="0" fillId="0" borderId="10" xfId="0" applyNumberFormat="1" applyBorder="1" applyAlignment="1" applyProtection="1">
      <alignment vertical="center"/>
    </xf>
    <xf numFmtId="0" fontId="23" fillId="0" borderId="64" xfId="0" applyFont="1" applyFill="1" applyBorder="1" applyAlignment="1" applyProtection="1">
      <alignment horizontal="center" vertical="center" wrapText="1"/>
    </xf>
    <xf numFmtId="0" fontId="23" fillId="0" borderId="105" xfId="0" applyFont="1" applyFill="1" applyBorder="1" applyAlignment="1" applyProtection="1">
      <alignment horizontal="center" vertical="center" wrapText="1"/>
    </xf>
    <xf numFmtId="0" fontId="19" fillId="0" borderId="10" xfId="0" applyFont="1" applyBorder="1" applyAlignment="1">
      <alignment horizontal="center" vertical="center" wrapText="1"/>
    </xf>
    <xf numFmtId="176" fontId="26" fillId="33" borderId="10" xfId="0" applyNumberFormat="1" applyFont="1" applyFill="1" applyBorder="1" applyAlignment="1" applyProtection="1">
      <alignment horizontal="center" vertical="center" wrapText="1"/>
    </xf>
    <xf numFmtId="0" fontId="35" fillId="0" borderId="0" xfId="0" applyFont="1" applyBorder="1" applyAlignment="1" applyProtection="1">
      <alignment horizontal="left" vertical="center"/>
    </xf>
    <xf numFmtId="0" fontId="65" fillId="34" borderId="10" xfId="0" applyFont="1" applyFill="1" applyBorder="1" applyAlignment="1" applyProtection="1">
      <alignment horizontal="center" vertical="center"/>
    </xf>
    <xf numFmtId="0" fontId="66" fillId="34" borderId="10" xfId="0" applyFont="1" applyFill="1" applyBorder="1" applyAlignment="1" applyProtection="1">
      <alignment horizontal="left" vertical="center"/>
    </xf>
    <xf numFmtId="0" fontId="67" fillId="0" borderId="10" xfId="0" applyFont="1" applyBorder="1" applyProtection="1">
      <alignment vertical="center"/>
    </xf>
    <xf numFmtId="0" fontId="19" fillId="0" borderId="10" xfId="0" applyFont="1" applyBorder="1" applyAlignment="1" applyProtection="1">
      <alignment vertical="center" wrapText="1"/>
    </xf>
    <xf numFmtId="0" fontId="51" fillId="0" borderId="10" xfId="0" applyFont="1" applyBorder="1" applyProtection="1">
      <alignment vertical="center"/>
    </xf>
    <xf numFmtId="0" fontId="0" fillId="35" borderId="10" xfId="0" applyFill="1" applyBorder="1" applyAlignment="1" applyProtection="1">
      <alignment horizontal="left" vertical="center"/>
      <protection locked="0"/>
    </xf>
    <xf numFmtId="0" fontId="0" fillId="0" borderId="10" xfId="0" applyFont="1" applyFill="1" applyBorder="1" applyAlignment="1" applyProtection="1">
      <alignment vertical="center" wrapText="1"/>
    </xf>
    <xf numFmtId="0" fontId="37" fillId="0" borderId="10" xfId="0" applyFont="1" applyBorder="1" applyAlignment="1" applyProtection="1">
      <alignment horizontal="left" vertical="center" wrapText="1"/>
    </xf>
    <xf numFmtId="0" fontId="24"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182" fontId="23" fillId="35" borderId="48" xfId="0" applyNumberFormat="1" applyFont="1" applyFill="1" applyBorder="1" applyAlignment="1" applyProtection="1">
      <alignment horizontal="center" vertical="center" wrapText="1"/>
      <protection locked="0"/>
    </xf>
    <xf numFmtId="182" fontId="23" fillId="35" borderId="61" xfId="0" applyNumberFormat="1" applyFont="1" applyFill="1" applyBorder="1" applyAlignment="1" applyProtection="1">
      <alignment horizontal="center" vertical="center" wrapText="1"/>
      <protection locked="0"/>
    </xf>
    <xf numFmtId="14" fontId="21" fillId="36" borderId="28" xfId="0" applyNumberFormat="1" applyFont="1" applyFill="1" applyBorder="1" applyAlignment="1" applyProtection="1">
      <alignment vertical="center" wrapText="1"/>
      <protection locked="0"/>
    </xf>
    <xf numFmtId="0" fontId="23" fillId="35" borderId="28" xfId="0" applyFont="1" applyFill="1" applyBorder="1" applyAlignment="1" applyProtection="1">
      <alignment horizontal="center" vertical="center" shrinkToFit="1"/>
      <protection locked="0"/>
    </xf>
    <xf numFmtId="0" fontId="30" fillId="35" borderId="10" xfId="0" applyFont="1" applyFill="1" applyBorder="1" applyAlignment="1">
      <alignment vertical="center"/>
    </xf>
    <xf numFmtId="0" fontId="30" fillId="35" borderId="33" xfId="0" applyFont="1" applyFill="1" applyBorder="1" applyAlignment="1">
      <alignment vertical="center"/>
    </xf>
    <xf numFmtId="0" fontId="30" fillId="35" borderId="34" xfId="0" applyFont="1" applyFill="1" applyBorder="1" applyAlignment="1">
      <alignment vertical="center"/>
    </xf>
    <xf numFmtId="0" fontId="30" fillId="35" borderId="24" xfId="0" applyFont="1" applyFill="1" applyBorder="1" applyAlignment="1">
      <alignment vertical="center"/>
    </xf>
    <xf numFmtId="0" fontId="30" fillId="35" borderId="86" xfId="0" applyFont="1" applyFill="1" applyBorder="1" applyAlignment="1">
      <alignment vertical="center"/>
    </xf>
    <xf numFmtId="0" fontId="30" fillId="35" borderId="10" xfId="0" applyFont="1" applyFill="1" applyBorder="1" applyAlignment="1">
      <alignment vertical="center" wrapText="1"/>
    </xf>
    <xf numFmtId="0" fontId="63" fillId="0" borderId="0" xfId="0" applyFont="1" applyAlignment="1"/>
    <xf numFmtId="0" fontId="57" fillId="0" borderId="81" xfId="0" applyFont="1" applyFill="1" applyBorder="1" applyAlignment="1">
      <alignment shrinkToFit="1"/>
    </xf>
    <xf numFmtId="0" fontId="70" fillId="37" borderId="0" xfId="0" applyFont="1" applyFill="1" applyProtection="1">
      <alignment vertical="center"/>
    </xf>
    <xf numFmtId="0" fontId="70" fillId="37" borderId="0" xfId="0" applyFont="1" applyFill="1" applyAlignment="1" applyProtection="1">
      <alignment vertical="center"/>
    </xf>
    <xf numFmtId="0" fontId="0" fillId="38" borderId="48" xfId="0" applyFill="1" applyBorder="1" applyAlignment="1" applyProtection="1">
      <alignment horizontal="center" vertical="center"/>
    </xf>
    <xf numFmtId="180" fontId="0" fillId="38" borderId="46" xfId="0" applyNumberFormat="1" applyFill="1" applyBorder="1" applyAlignment="1" applyProtection="1">
      <alignment vertical="center"/>
    </xf>
    <xf numFmtId="180" fontId="19" fillId="38" borderId="49" xfId="0" applyNumberFormat="1" applyFont="1" applyFill="1" applyBorder="1" applyAlignment="1" applyProtection="1">
      <alignment horizontal="right" vertical="center"/>
    </xf>
    <xf numFmtId="0" fontId="19" fillId="0" borderId="20" xfId="0" applyFont="1" applyBorder="1" applyAlignment="1" applyProtection="1">
      <alignment horizontal="left" vertical="center" wrapText="1"/>
    </xf>
    <xf numFmtId="0" fontId="23" fillId="36" borderId="30" xfId="0" applyFont="1" applyFill="1" applyBorder="1" applyAlignment="1" applyProtection="1">
      <alignment horizontal="center" vertical="center" wrapText="1"/>
      <protection locked="0"/>
    </xf>
    <xf numFmtId="176" fontId="23" fillId="33" borderId="18"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176" fontId="23" fillId="0" borderId="10" xfId="0" applyNumberFormat="1" applyFont="1" applyFill="1" applyBorder="1" applyAlignment="1" applyProtection="1">
      <alignment horizontal="center" vertical="center" wrapText="1"/>
    </xf>
    <xf numFmtId="0" fontId="35" fillId="0" borderId="0" xfId="0" applyFont="1" applyProtection="1">
      <alignment vertical="center"/>
    </xf>
    <xf numFmtId="0" fontId="19" fillId="0" borderId="0" xfId="0" applyFont="1" applyFill="1" applyAlignment="1" applyProtection="1">
      <alignment vertical="center"/>
    </xf>
    <xf numFmtId="0" fontId="67"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8"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0" fontId="19" fillId="0" borderId="0" xfId="0" applyFont="1" applyAlignment="1" applyProtection="1">
      <alignment horizontal="right" vertical="center"/>
    </xf>
    <xf numFmtId="177" fontId="19" fillId="0" borderId="10" xfId="0" applyNumberFormat="1" applyFont="1" applyBorder="1" applyAlignment="1" applyProtection="1">
      <alignment vertical="center"/>
    </xf>
    <xf numFmtId="0" fontId="39" fillId="0" borderId="0" xfId="0" applyFont="1" applyProtection="1">
      <alignment vertical="center"/>
    </xf>
    <xf numFmtId="0" fontId="22" fillId="0" borderId="0" xfId="0" applyFont="1" applyAlignment="1" applyProtection="1">
      <alignment horizontal="justify" vertical="center"/>
    </xf>
    <xf numFmtId="0" fontId="58" fillId="0" borderId="0" xfId="0" applyFont="1" applyFill="1" applyAlignment="1" applyProtection="1">
      <alignment horizontal="right" vertical="center"/>
    </xf>
    <xf numFmtId="0" fontId="22" fillId="0" borderId="0" xfId="0" applyFont="1" applyAlignment="1" applyProtection="1">
      <alignment horizontal="justify"/>
    </xf>
    <xf numFmtId="0" fontId="22" fillId="0" borderId="0" xfId="0" applyFont="1" applyAlignment="1" applyProtection="1">
      <alignment horizontal="left"/>
    </xf>
    <xf numFmtId="0" fontId="69" fillId="0" borderId="0" xfId="0" applyFont="1" applyFill="1" applyAlignment="1" applyProtection="1">
      <alignment vertical="center" shrinkToFit="1"/>
    </xf>
    <xf numFmtId="49" fontId="39" fillId="0" borderId="0" xfId="0" applyNumberFormat="1" applyFont="1" applyProtection="1">
      <alignment vertical="center"/>
    </xf>
    <xf numFmtId="0" fontId="64" fillId="0" borderId="12" xfId="0" applyFont="1" applyBorder="1" applyAlignment="1" applyProtection="1">
      <alignment horizontal="center" vertical="center" wrapText="1"/>
    </xf>
    <xf numFmtId="0" fontId="64" fillId="0" borderId="10" xfId="0" applyFont="1" applyBorder="1" applyAlignment="1" applyProtection="1">
      <alignment horizontal="center" vertical="center" wrapText="1"/>
    </xf>
    <xf numFmtId="0" fontId="48"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19" fillId="0" borderId="43" xfId="0" applyNumberFormat="1" applyFont="1" applyBorder="1" applyProtection="1">
      <alignment vertical="center"/>
    </xf>
    <xf numFmtId="177" fontId="19" fillId="0" borderId="37" xfId="0" applyNumberFormat="1" applyFont="1" applyBorder="1" applyProtection="1">
      <alignment vertical="center"/>
    </xf>
    <xf numFmtId="177" fontId="19" fillId="0" borderId="107" xfId="0" applyNumberFormat="1" applyFont="1" applyBorder="1" applyProtection="1">
      <alignment vertical="center"/>
    </xf>
    <xf numFmtId="177" fontId="19" fillId="0" borderId="52" xfId="0" applyNumberFormat="1" applyFont="1" applyBorder="1" applyProtection="1">
      <alignment vertical="center"/>
    </xf>
    <xf numFmtId="177" fontId="19" fillId="0" borderId="108" xfId="0" applyNumberFormat="1" applyFont="1" applyBorder="1" applyProtection="1">
      <alignment vertical="center"/>
    </xf>
    <xf numFmtId="177" fontId="19" fillId="0" borderId="42" xfId="0" applyNumberFormat="1" applyFont="1" applyBorder="1" applyProtection="1">
      <alignment vertical="center"/>
    </xf>
    <xf numFmtId="177" fontId="19" fillId="0" borderId="109" xfId="0" applyNumberFormat="1" applyFont="1" applyBorder="1" applyProtection="1">
      <alignment vertical="center"/>
    </xf>
    <xf numFmtId="0" fontId="60" fillId="0" borderId="0" xfId="0" applyFont="1" applyBorder="1" applyAlignment="1" applyProtection="1">
      <alignment horizontal="center" vertical="center"/>
    </xf>
    <xf numFmtId="0" fontId="22" fillId="0" borderId="0" xfId="0" applyFont="1" applyBorder="1" applyAlignment="1" applyProtection="1">
      <alignment horizontal="left"/>
    </xf>
    <xf numFmtId="0" fontId="22" fillId="0" borderId="0" xfId="0" applyFont="1" applyBorder="1" applyAlignment="1" applyProtection="1">
      <alignment wrapText="1"/>
    </xf>
    <xf numFmtId="0" fontId="19" fillId="0" borderId="0" xfId="0" applyFont="1" applyAlignment="1" applyProtection="1"/>
    <xf numFmtId="0" fontId="28" fillId="0" borderId="0" xfId="0" applyFont="1" applyAlignment="1" applyProtection="1">
      <alignment horizontal="right"/>
    </xf>
    <xf numFmtId="0" fontId="63" fillId="0" borderId="0" xfId="0" applyFont="1" applyAlignment="1" applyProtection="1"/>
    <xf numFmtId="0" fontId="23" fillId="0" borderId="0" xfId="0" applyFont="1" applyBorder="1" applyAlignment="1" applyProtection="1">
      <alignment horizontal="center" vertical="top" wrapText="1"/>
    </xf>
    <xf numFmtId="0" fontId="23" fillId="0" borderId="0" xfId="0" applyFont="1" applyBorder="1" applyAlignment="1" applyProtection="1">
      <alignment horizontal="justify" vertical="top" wrapText="1"/>
    </xf>
    <xf numFmtId="0" fontId="24" fillId="0" borderId="0" xfId="0" applyFont="1" applyFill="1" applyBorder="1" applyAlignment="1" applyProtection="1">
      <alignment horizontal="left" vertical="center" shrinkToFit="1"/>
    </xf>
    <xf numFmtId="0" fontId="60" fillId="0" borderId="0" xfId="0" applyFont="1" applyBorder="1" applyProtection="1">
      <alignment vertical="center"/>
    </xf>
    <xf numFmtId="0" fontId="19" fillId="0" borderId="85" xfId="0" applyFont="1" applyBorder="1" applyProtection="1">
      <alignment vertical="center"/>
    </xf>
    <xf numFmtId="0" fontId="21" fillId="0" borderId="88" xfId="0" applyFont="1" applyBorder="1" applyAlignment="1" applyProtection="1">
      <alignment horizontal="justify" vertical="center"/>
    </xf>
    <xf numFmtId="49" fontId="57" fillId="35" borderId="51" xfId="0" applyNumberFormat="1" applyFont="1" applyFill="1" applyBorder="1" applyAlignment="1" applyProtection="1">
      <alignment vertical="center" wrapText="1"/>
      <protection locked="0"/>
    </xf>
    <xf numFmtId="49" fontId="26" fillId="35" borderId="104" xfId="0" quotePrefix="1" applyNumberFormat="1" applyFont="1" applyFill="1" applyBorder="1" applyAlignment="1" applyProtection="1">
      <alignment horizontal="center" vertical="center" wrapText="1"/>
      <protection locked="0"/>
    </xf>
    <xf numFmtId="49" fontId="23" fillId="35" borderId="104" xfId="0" quotePrefix="1" applyNumberFormat="1" applyFont="1" applyFill="1" applyBorder="1" applyAlignment="1" applyProtection="1">
      <alignment horizontal="center" vertical="center" wrapText="1"/>
      <protection locked="0"/>
    </xf>
    <xf numFmtId="176" fontId="23" fillId="33" borderId="18"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0" borderId="111" xfId="0" applyNumberFormat="1" applyFont="1" applyFill="1" applyBorder="1" applyAlignment="1" applyProtection="1">
      <alignment horizontal="center" vertical="center" wrapText="1"/>
    </xf>
    <xf numFmtId="181" fontId="26" fillId="0" borderId="17" xfId="0" applyNumberFormat="1" applyFont="1" applyFill="1" applyBorder="1" applyAlignment="1" applyProtection="1">
      <alignment horizontal="center" vertical="center" wrapText="1" shrinkToFit="1"/>
    </xf>
    <xf numFmtId="0" fontId="0" fillId="0" borderId="0" xfId="0" applyFill="1" applyBorder="1" applyAlignment="1"/>
    <xf numFmtId="1" fontId="22" fillId="0" borderId="10" xfId="0" applyNumberFormat="1" applyFont="1" applyFill="1" applyBorder="1" applyAlignment="1" applyProtection="1">
      <alignment horizontal="right" vertical="center" wrapText="1"/>
    </xf>
    <xf numFmtId="0" fontId="49" fillId="0" borderId="11" xfId="0" applyFont="1" applyFill="1" applyBorder="1" applyAlignment="1" applyProtection="1">
      <alignment horizontal="center" vertical="center" wrapText="1"/>
    </xf>
    <xf numFmtId="180" fontId="19" fillId="0" borderId="10" xfId="0" applyNumberFormat="1" applyFont="1" applyBorder="1" applyProtection="1">
      <alignment vertical="center"/>
    </xf>
    <xf numFmtId="180" fontId="19" fillId="38" borderId="12" xfId="0" applyNumberFormat="1" applyFont="1" applyFill="1" applyBorder="1" applyAlignment="1" applyProtection="1">
      <alignment horizontal="center" vertical="center"/>
    </xf>
    <xf numFmtId="0" fontId="19" fillId="38" borderId="10" xfId="0" applyFont="1" applyFill="1" applyBorder="1" applyProtection="1">
      <alignment vertical="center"/>
    </xf>
    <xf numFmtId="0" fontId="24" fillId="0" borderId="62" xfId="0" applyFont="1" applyFill="1" applyBorder="1" applyAlignment="1" applyProtection="1">
      <alignment horizontal="left" wrapText="1" shrinkToFit="1"/>
    </xf>
    <xf numFmtId="0" fontId="0" fillId="0" borderId="0" xfId="0" applyFont="1" applyAlignment="1" applyProtection="1"/>
    <xf numFmtId="0" fontId="19" fillId="0" borderId="57" xfId="0" applyFont="1" applyBorder="1" applyAlignment="1" applyProtection="1"/>
    <xf numFmtId="0" fontId="19" fillId="0" borderId="0" xfId="0" applyFont="1" applyBorder="1" applyAlignment="1" applyProtection="1"/>
    <xf numFmtId="0" fontId="51" fillId="0" borderId="0" xfId="0" applyFont="1" applyBorder="1" applyAlignment="1" applyProtection="1"/>
    <xf numFmtId="177" fontId="19" fillId="0" borderId="0" xfId="0" applyNumberFormat="1" applyFont="1" applyBorder="1" applyAlignment="1" applyProtection="1"/>
    <xf numFmtId="176" fontId="46" fillId="0" borderId="0" xfId="0" applyNumberFormat="1" applyFont="1" applyFill="1" applyBorder="1" applyAlignment="1" applyProtection="1">
      <alignment horizontal="right" wrapText="1"/>
    </xf>
    <xf numFmtId="0" fontId="46" fillId="0" borderId="0" xfId="0" applyFont="1" applyBorder="1" applyAlignment="1" applyProtection="1"/>
    <xf numFmtId="0" fontId="0" fillId="0" borderId="0" xfId="0" applyBorder="1" applyAlignment="1" applyProtection="1">
      <alignment horizontal="right"/>
    </xf>
    <xf numFmtId="0" fontId="0" fillId="0" borderId="0" xfId="0" applyAlignment="1" applyProtection="1"/>
    <xf numFmtId="0" fontId="0" fillId="0" borderId="0" xfId="0" applyBorder="1" applyAlignment="1" applyProtection="1"/>
    <xf numFmtId="0" fontId="57" fillId="0" borderId="23" xfId="0" applyFont="1" applyBorder="1" applyAlignment="1" applyProtection="1">
      <alignment vertical="center"/>
    </xf>
    <xf numFmtId="0" fontId="72" fillId="0" borderId="0" xfId="0" applyFont="1" applyProtection="1">
      <alignment vertical="center"/>
    </xf>
    <xf numFmtId="0" fontId="73" fillId="0" borderId="0" xfId="0" applyFont="1" applyAlignment="1" applyProtection="1">
      <alignment horizontal="right" vertical="center"/>
    </xf>
    <xf numFmtId="0" fontId="32" fillId="0" borderId="0" xfId="0" applyFont="1" applyBorder="1" applyAlignment="1" applyProtection="1">
      <alignment horizontal="center" vertical="center"/>
    </xf>
    <xf numFmtId="178" fontId="74" fillId="0" borderId="0" xfId="0" applyNumberFormat="1" applyFont="1" applyBorder="1" applyAlignment="1" applyProtection="1">
      <alignment horizontal="right" vertical="top"/>
    </xf>
    <xf numFmtId="0" fontId="58" fillId="0" borderId="18" xfId="0" applyFont="1" applyBorder="1" applyAlignment="1" applyProtection="1">
      <alignment vertical="center" wrapText="1"/>
    </xf>
    <xf numFmtId="0" fontId="42" fillId="0" borderId="0" xfId="0" applyFont="1" applyAlignment="1" applyProtection="1">
      <alignment horizontal="left" vertical="center"/>
    </xf>
    <xf numFmtId="0" fontId="22" fillId="0" borderId="0" xfId="0" applyFont="1" applyAlignment="1" applyProtection="1">
      <alignment horizontal="left" vertical="center"/>
    </xf>
    <xf numFmtId="176" fontId="23" fillId="33" borderId="18" xfId="0" applyNumberFormat="1" applyFont="1" applyFill="1" applyBorder="1" applyAlignment="1" applyProtection="1">
      <alignment horizontal="center" vertical="center" wrapText="1"/>
    </xf>
    <xf numFmtId="176" fontId="23" fillId="0" borderId="18" xfId="0" applyNumberFormat="1" applyFont="1" applyFill="1" applyBorder="1" applyAlignment="1" applyProtection="1">
      <alignment horizontal="center" vertical="center" wrapText="1"/>
    </xf>
    <xf numFmtId="0" fontId="23" fillId="36" borderId="30" xfId="0" applyFont="1" applyFill="1" applyBorder="1" applyAlignment="1" applyProtection="1">
      <alignment horizontal="center" vertical="center" wrapText="1"/>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62" fillId="0" borderId="0" xfId="0" applyFont="1" applyBorder="1" applyAlignment="1" applyProtection="1">
      <alignment horizontal="center" vertical="center"/>
    </xf>
    <xf numFmtId="0" fontId="65" fillId="34" borderId="12" xfId="0" applyFont="1" applyFill="1" applyBorder="1" applyAlignment="1" applyProtection="1">
      <alignment horizontal="center" vertical="center"/>
    </xf>
    <xf numFmtId="0" fontId="65"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42" fillId="0" borderId="0" xfId="0" applyFont="1" applyAlignment="1" applyProtection="1">
      <alignment horizontal="left" vertical="center"/>
    </xf>
    <xf numFmtId="0" fontId="38" fillId="0" borderId="0" xfId="0" applyFont="1" applyAlignment="1" applyProtection="1">
      <alignment horizontal="center" vertical="center"/>
    </xf>
    <xf numFmtId="0" fontId="22" fillId="0" borderId="0" xfId="0" applyFont="1" applyAlignment="1" applyProtection="1">
      <alignment horizontal="center" vertical="center"/>
    </xf>
    <xf numFmtId="58" fontId="42" fillId="0" borderId="0" xfId="0" applyNumberFormat="1" applyFont="1" applyFill="1" applyAlignment="1" applyProtection="1">
      <alignment horizontal="right" vertical="center"/>
    </xf>
    <xf numFmtId="0" fontId="69" fillId="0" borderId="0" xfId="0" applyFont="1" applyFill="1" applyAlignment="1" applyProtection="1">
      <alignment horizontal="left" vertical="center" shrinkToFit="1"/>
    </xf>
    <xf numFmtId="0" fontId="69" fillId="0" borderId="0" xfId="0" applyFont="1" applyFill="1" applyAlignment="1" applyProtection="1">
      <alignment horizontal="left" wrapText="1" shrinkToFit="1"/>
    </xf>
    <xf numFmtId="0" fontId="69" fillId="0" borderId="0" xfId="0" applyFont="1" applyFill="1" applyAlignment="1" applyProtection="1">
      <alignment horizontal="left" shrinkToFit="1"/>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49" fontId="26" fillId="35" borderId="51" xfId="0" applyNumberFormat="1" applyFont="1" applyFill="1" applyBorder="1" applyAlignment="1" applyProtection="1">
      <alignment horizontal="center" vertical="center" wrapText="1"/>
      <protection locked="0"/>
    </xf>
    <xf numFmtId="184" fontId="26" fillId="35" borderId="30" xfId="0" applyNumberFormat="1" applyFont="1" applyFill="1" applyBorder="1" applyAlignment="1" applyProtection="1">
      <alignment horizontal="center" vertical="center" wrapText="1"/>
      <protection locked="0"/>
    </xf>
    <xf numFmtId="184" fontId="26" fillId="35" borderId="51" xfId="0" applyNumberFormat="1" applyFont="1" applyFill="1" applyBorder="1" applyAlignment="1" applyProtection="1">
      <alignment horizontal="center" vertical="center" wrapText="1"/>
      <protection locked="0"/>
    </xf>
    <xf numFmtId="184" fontId="26" fillId="35" borderId="31" xfId="0" applyNumberFormat="1" applyFont="1" applyFill="1" applyBorder="1" applyAlignment="1" applyProtection="1">
      <alignment horizontal="center" vertical="center" wrapText="1"/>
      <protection locked="0"/>
    </xf>
    <xf numFmtId="184" fontId="30" fillId="35" borderId="30" xfId="0" applyNumberFormat="1" applyFont="1" applyFill="1" applyBorder="1" applyAlignment="1" applyProtection="1">
      <alignment horizontal="center" vertical="center" wrapText="1"/>
      <protection locked="0"/>
    </xf>
    <xf numFmtId="184" fontId="30" fillId="35" borderId="51" xfId="0" applyNumberFormat="1" applyFont="1" applyFill="1" applyBorder="1" applyAlignment="1" applyProtection="1">
      <alignment horizontal="center" vertical="center" wrapText="1"/>
      <protection locked="0"/>
    </xf>
    <xf numFmtId="184" fontId="30" fillId="35" borderId="31" xfId="0" applyNumberFormat="1" applyFont="1" applyFill="1" applyBorder="1" applyAlignment="1" applyProtection="1">
      <alignment horizontal="center" vertical="center" wrapText="1"/>
      <protection locked="0"/>
    </xf>
    <xf numFmtId="0" fontId="21" fillId="0" borderId="45" xfId="0" applyFont="1" applyFill="1" applyBorder="1" applyAlignment="1" applyProtection="1">
      <alignment horizontal="left" vertical="top" wrapText="1" shrinkToFit="1"/>
    </xf>
    <xf numFmtId="0" fontId="21" fillId="0" borderId="58" xfId="0" applyFont="1" applyFill="1" applyBorder="1" applyAlignment="1" applyProtection="1">
      <alignment horizontal="left" vertical="top" wrapText="1" shrinkToFit="1"/>
    </xf>
    <xf numFmtId="0" fontId="26" fillId="35" borderId="30" xfId="0" applyFont="1" applyFill="1" applyBorder="1" applyAlignment="1" applyProtection="1">
      <alignment horizontal="center" vertical="center" wrapText="1"/>
      <protection locked="0"/>
    </xf>
    <xf numFmtId="0" fontId="26" fillId="35" borderId="51" xfId="0" applyFont="1" applyFill="1" applyBorder="1" applyAlignment="1" applyProtection="1">
      <alignment horizontal="center" vertical="center" wrapText="1"/>
      <protection locked="0"/>
    </xf>
    <xf numFmtId="0" fontId="43" fillId="0" borderId="104" xfId="0" applyFont="1" applyFill="1" applyBorder="1" applyAlignment="1" applyProtection="1">
      <alignment horizontal="left" vertical="center" wrapText="1"/>
    </xf>
    <xf numFmtId="0" fontId="43" fillId="0" borderId="51" xfId="0" applyFont="1" applyFill="1" applyBorder="1" applyAlignment="1" applyProtection="1">
      <alignment horizontal="left" vertical="center" wrapText="1"/>
    </xf>
    <xf numFmtId="0" fontId="43" fillId="0" borderId="31" xfId="0" applyFont="1" applyFill="1" applyBorder="1" applyAlignment="1" applyProtection="1">
      <alignment horizontal="left" vertical="center" wrapText="1"/>
    </xf>
    <xf numFmtId="0" fontId="22" fillId="0" borderId="1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63" xfId="0" applyFont="1" applyFill="1" applyBorder="1" applyAlignment="1" applyProtection="1">
      <alignment horizontal="left" vertical="center" wrapText="1"/>
    </xf>
    <xf numFmtId="0" fontId="30" fillId="0" borderId="12" xfId="0" applyFont="1" applyBorder="1" applyAlignment="1" applyProtection="1">
      <alignment horizontal="left" vertical="center"/>
    </xf>
    <xf numFmtId="0" fontId="30" fillId="0" borderId="63" xfId="0" applyFont="1" applyBorder="1" applyAlignment="1" applyProtection="1">
      <alignment horizontal="left" vertical="center"/>
    </xf>
    <xf numFmtId="0" fontId="20" fillId="0" borderId="0" xfId="0" applyFont="1" applyBorder="1" applyAlignment="1" applyProtection="1">
      <alignment horizontal="left" vertical="center" wrapText="1"/>
    </xf>
    <xf numFmtId="0" fontId="30" fillId="35" borderId="30" xfId="0" applyFont="1" applyFill="1" applyBorder="1" applyAlignment="1" applyProtection="1">
      <alignment horizontal="center" vertical="center"/>
      <protection locked="0"/>
    </xf>
    <xf numFmtId="0" fontId="30" fillId="35" borderId="51" xfId="0" applyFont="1" applyFill="1" applyBorder="1" applyAlignment="1" applyProtection="1">
      <alignment horizontal="center" vertical="center"/>
      <protection locked="0"/>
    </xf>
    <xf numFmtId="0" fontId="30" fillId="35" borderId="31" xfId="0" applyFont="1" applyFill="1" applyBorder="1" applyAlignment="1" applyProtection="1">
      <alignment horizontal="center" vertical="center"/>
      <protection locked="0"/>
    </xf>
    <xf numFmtId="49" fontId="23" fillId="35" borderId="51" xfId="0" applyNumberFormat="1" applyFont="1" applyFill="1" applyBorder="1" applyAlignment="1" applyProtection="1">
      <alignment horizontal="center" vertical="center" wrapText="1"/>
      <protection locked="0"/>
    </xf>
    <xf numFmtId="0" fontId="57" fillId="0" borderId="24" xfId="0" applyFont="1" applyBorder="1" applyAlignment="1" applyProtection="1">
      <alignment horizontal="center" vertical="center"/>
    </xf>
    <xf numFmtId="0" fontId="23" fillId="35" borderId="99" xfId="0" quotePrefix="1" applyFont="1" applyFill="1" applyBorder="1" applyAlignment="1" applyProtection="1">
      <alignment horizontal="center" vertical="center" wrapText="1"/>
      <protection locked="0"/>
    </xf>
    <xf numFmtId="0" fontId="23" fillId="35" borderId="64" xfId="0" quotePrefix="1" applyFont="1" applyFill="1" applyBorder="1" applyAlignment="1" applyProtection="1">
      <alignment horizontal="center" vertical="center" wrapText="1"/>
      <protection locked="0"/>
    </xf>
    <xf numFmtId="0" fontId="23" fillId="35" borderId="100" xfId="0" quotePrefix="1" applyFont="1" applyFill="1" applyBorder="1" applyAlignment="1" applyProtection="1">
      <alignment horizontal="center" vertical="center" wrapText="1"/>
      <protection locked="0"/>
    </xf>
    <xf numFmtId="0" fontId="24" fillId="35" borderId="99" xfId="0" quotePrefix="1" applyFont="1" applyFill="1" applyBorder="1" applyAlignment="1" applyProtection="1">
      <alignment horizontal="center" vertical="center" wrapText="1"/>
      <protection locked="0"/>
    </xf>
    <xf numFmtId="0" fontId="24" fillId="35" borderId="64" xfId="0" quotePrefix="1" applyFont="1" applyFill="1" applyBorder="1" applyAlignment="1" applyProtection="1">
      <alignment horizontal="center" vertical="center" wrapText="1"/>
      <protection locked="0"/>
    </xf>
    <xf numFmtId="0" fontId="24" fillId="35" borderId="100" xfId="0" quotePrefix="1" applyFont="1" applyFill="1" applyBorder="1" applyAlignment="1" applyProtection="1">
      <alignment horizontal="center" vertical="center" wrapText="1"/>
      <protection locked="0"/>
    </xf>
    <xf numFmtId="0" fontId="58" fillId="0" borderId="0" xfId="0" applyFont="1" applyAlignment="1" applyProtection="1">
      <alignment horizontal="justify" wrapText="1"/>
    </xf>
    <xf numFmtId="0" fontId="23" fillId="0" borderId="96" xfId="0" applyFont="1" applyFill="1" applyBorder="1" applyAlignment="1" applyProtection="1">
      <alignment horizontal="center" vertical="center" wrapText="1"/>
    </xf>
    <xf numFmtId="0" fontId="23" fillId="0" borderId="89" xfId="0" applyFont="1" applyFill="1" applyBorder="1" applyAlignment="1" applyProtection="1">
      <alignment horizontal="center" vertical="center" wrapText="1"/>
    </xf>
    <xf numFmtId="0" fontId="23" fillId="0" borderId="90" xfId="0" applyFont="1" applyFill="1" applyBorder="1" applyAlignment="1" applyProtection="1">
      <alignment horizontal="center" vertical="center" wrapText="1"/>
    </xf>
    <xf numFmtId="0" fontId="30" fillId="35" borderId="30" xfId="0" applyFont="1" applyFill="1" applyBorder="1" applyAlignment="1" applyProtection="1">
      <alignment horizontal="center" vertical="center" wrapText="1"/>
      <protection locked="0"/>
    </xf>
    <xf numFmtId="0" fontId="30" fillId="35" borderId="51"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49" fontId="30" fillId="35" borderId="30" xfId="0" quotePrefix="1" applyNumberFormat="1" applyFont="1" applyFill="1" applyBorder="1" applyAlignment="1" applyProtection="1">
      <alignment horizontal="center" vertical="center" wrapText="1"/>
      <protection locked="0"/>
    </xf>
    <xf numFmtId="49" fontId="30" fillId="35" borderId="106" xfId="0" quotePrefix="1" applyNumberFormat="1" applyFont="1" applyFill="1" applyBorder="1" applyAlignment="1" applyProtection="1">
      <alignment horizontal="center" vertical="center" wrapText="1"/>
      <protection locked="0"/>
    </xf>
    <xf numFmtId="0" fontId="21" fillId="0" borderId="23" xfId="0" applyFont="1" applyBorder="1" applyAlignment="1" applyProtection="1">
      <alignment horizontal="right" vertical="center" wrapText="1"/>
    </xf>
    <xf numFmtId="0" fontId="49" fillId="0" borderId="18" xfId="0" applyFont="1" applyFill="1" applyBorder="1" applyAlignment="1" applyProtection="1">
      <alignment horizontal="center" vertical="center" textRotation="255" wrapText="1"/>
    </xf>
    <xf numFmtId="0" fontId="49" fillId="0" borderId="19" xfId="0" applyFont="1" applyFill="1" applyBorder="1" applyAlignment="1" applyProtection="1">
      <alignment horizontal="center" vertical="center" textRotation="255" wrapText="1"/>
    </xf>
    <xf numFmtId="0" fontId="49" fillId="0" borderId="20" xfId="0" applyFont="1" applyFill="1" applyBorder="1" applyAlignment="1" applyProtection="1">
      <alignment horizontal="center" vertical="center" textRotation="255" wrapText="1"/>
    </xf>
    <xf numFmtId="176" fontId="23" fillId="0" borderId="10" xfId="0" applyNumberFormat="1"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39" fillId="0" borderId="20" xfId="0" applyFont="1" applyBorder="1" applyAlignment="1" applyProtection="1">
      <alignment horizontal="center" vertical="center" textRotation="255"/>
    </xf>
    <xf numFmtId="0" fontId="39" fillId="0" borderId="10" xfId="0" applyFont="1" applyBorder="1" applyAlignment="1" applyProtection="1">
      <alignment horizontal="center" vertical="center" textRotation="255"/>
    </xf>
    <xf numFmtId="0" fontId="23" fillId="0" borderId="1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176" fontId="23" fillId="33" borderId="14" xfId="0" applyNumberFormat="1" applyFont="1" applyFill="1" applyBorder="1" applyAlignment="1" applyProtection="1">
      <alignment horizontal="center" vertical="center" wrapText="1"/>
    </xf>
    <xf numFmtId="176" fontId="23" fillId="33" borderId="25" xfId="0" applyNumberFormat="1" applyFont="1" applyFill="1" applyBorder="1" applyAlignment="1" applyProtection="1">
      <alignment horizontal="center" vertical="center" wrapText="1"/>
    </xf>
    <xf numFmtId="176" fontId="23" fillId="33" borderId="17" xfId="0" applyNumberFormat="1" applyFont="1" applyFill="1" applyBorder="1" applyAlignment="1" applyProtection="1">
      <alignment horizontal="center" vertical="center" wrapText="1"/>
    </xf>
    <xf numFmtId="0" fontId="21" fillId="0" borderId="45" xfId="0" applyFont="1" applyFill="1" applyBorder="1" applyAlignment="1" applyProtection="1">
      <alignment horizontal="left" vertical="center" wrapText="1" shrinkToFit="1"/>
    </xf>
    <xf numFmtId="0" fontId="21" fillId="0" borderId="58" xfId="0" applyFont="1" applyFill="1" applyBorder="1" applyAlignment="1" applyProtection="1">
      <alignment horizontal="left" vertical="center" wrapText="1" shrinkToFi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02" xfId="0"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55" fillId="0" borderId="0" xfId="0" applyFont="1" applyAlignment="1" applyProtection="1">
      <alignment horizontal="justify" vertical="center" wrapText="1"/>
    </xf>
    <xf numFmtId="0" fontId="39" fillId="0" borderId="12" xfId="0" applyFont="1" applyBorder="1" applyAlignment="1" applyProtection="1">
      <alignment horizontal="center" vertical="center" textRotation="255"/>
    </xf>
    <xf numFmtId="0" fontId="23" fillId="0" borderId="10" xfId="0" applyFont="1" applyBorder="1" applyAlignment="1" applyProtection="1">
      <alignment horizontal="left" vertical="center" wrapText="1"/>
    </xf>
    <xf numFmtId="176" fontId="23" fillId="0" borderId="10" xfId="0" applyNumberFormat="1" applyFont="1" applyBorder="1" applyAlignment="1" applyProtection="1">
      <alignment horizontal="center" vertical="center" wrapText="1"/>
    </xf>
    <xf numFmtId="181" fontId="26" fillId="33" borderId="10" xfId="0" applyNumberFormat="1" applyFont="1" applyFill="1" applyBorder="1" applyAlignment="1" applyProtection="1">
      <alignment horizontal="center" vertical="center" wrapText="1" shrinkToFit="1"/>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57" fillId="0" borderId="12" xfId="0" applyFont="1" applyBorder="1" applyAlignment="1" applyProtection="1">
      <alignment horizontal="left" vertical="center"/>
    </xf>
    <xf numFmtId="0" fontId="57" fillId="0" borderId="11" xfId="0" applyFont="1" applyBorder="1" applyAlignment="1" applyProtection="1">
      <alignment horizontal="left" vertical="center"/>
    </xf>
    <xf numFmtId="0" fontId="57" fillId="0" borderId="12"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176" fontId="23" fillId="33" borderId="12" xfId="0" applyNumberFormat="1" applyFont="1" applyFill="1" applyBorder="1" applyAlignment="1" applyProtection="1">
      <alignment horizontal="center" vertical="center" wrapText="1"/>
    </xf>
    <xf numFmtId="176" fontId="23" fillId="33" borderId="95" xfId="0" applyNumberFormat="1" applyFont="1" applyFill="1" applyBorder="1" applyAlignment="1" applyProtection="1">
      <alignment horizontal="center" vertical="center" wrapText="1"/>
    </xf>
    <xf numFmtId="0" fontId="23" fillId="0" borderId="18"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8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76" fontId="23" fillId="0" borderId="80" xfId="0" applyNumberFormat="1" applyFont="1" applyBorder="1" applyAlignment="1" applyProtection="1">
      <alignment horizontal="center" vertical="center" wrapText="1"/>
    </xf>
    <xf numFmtId="0" fontId="58" fillId="0" borderId="12" xfId="0" applyFont="1" applyFill="1" applyBorder="1" applyAlignment="1" applyProtection="1">
      <alignment horizontal="left" vertical="center" wrapText="1"/>
    </xf>
    <xf numFmtId="0" fontId="58" fillId="0" borderId="11" xfId="0" applyFont="1" applyFill="1" applyBorder="1" applyAlignment="1" applyProtection="1">
      <alignment horizontal="left" vertical="center" wrapText="1"/>
    </xf>
    <xf numFmtId="0" fontId="57" fillId="0" borderId="12" xfId="0" applyFont="1" applyBorder="1" applyAlignment="1" applyProtection="1">
      <alignment horizontal="left" vertical="center" wrapText="1" shrinkToFit="1"/>
    </xf>
    <xf numFmtId="0" fontId="57" fillId="0" borderId="11" xfId="0" applyFont="1" applyBorder="1" applyAlignment="1" applyProtection="1">
      <alignment horizontal="left" vertical="center" wrapText="1" shrinkToFit="1"/>
    </xf>
    <xf numFmtId="0" fontId="24" fillId="0" borderId="0" xfId="0" applyFont="1" applyBorder="1" applyAlignment="1" applyProtection="1">
      <alignment horizontal="right" vertical="center" wrapText="1"/>
    </xf>
    <xf numFmtId="0" fontId="24"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0" fontId="24" fillId="0" borderId="23" xfId="0" applyFont="1" applyBorder="1" applyAlignment="1" applyProtection="1">
      <alignment horizontal="right" vertical="center" wrapText="1"/>
    </xf>
    <xf numFmtId="0" fontId="22" fillId="0" borderId="10" xfId="0" applyFont="1" applyBorder="1" applyAlignment="1" applyProtection="1">
      <alignment horizontal="center" vertical="center" wrapText="1"/>
    </xf>
    <xf numFmtId="0" fontId="30" fillId="0" borderId="97" xfId="0" applyFont="1" applyBorder="1" applyAlignment="1" applyProtection="1">
      <alignment horizontal="center" vertical="center"/>
    </xf>
    <xf numFmtId="0" fontId="30" fillId="0" borderId="101" xfId="0" applyFont="1" applyBorder="1" applyAlignment="1" applyProtection="1">
      <alignment horizontal="center" vertical="center"/>
    </xf>
    <xf numFmtId="0" fontId="30" fillId="0" borderId="98" xfId="0" applyFont="1" applyBorder="1" applyAlignment="1" applyProtection="1">
      <alignment horizontal="center" vertical="center"/>
    </xf>
    <xf numFmtId="0" fontId="23" fillId="36" borderId="88" xfId="0" applyFont="1" applyFill="1" applyBorder="1" applyAlignment="1" applyProtection="1">
      <alignment horizontal="center" vertical="center" wrapText="1"/>
      <protection locked="0"/>
    </xf>
    <xf numFmtId="0" fontId="23" fillId="36" borderId="89" xfId="0" applyFont="1" applyFill="1" applyBorder="1" applyAlignment="1" applyProtection="1">
      <alignment horizontal="center" vertical="center" wrapText="1"/>
      <protection locked="0"/>
    </xf>
    <xf numFmtId="0" fontId="23" fillId="36" borderId="90" xfId="0" applyFont="1" applyFill="1" applyBorder="1" applyAlignment="1" applyProtection="1">
      <alignment horizontal="center" vertical="center" wrapText="1"/>
      <protection locked="0"/>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23" fillId="0" borderId="17"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63" xfId="0" applyFont="1" applyBorder="1" applyAlignment="1" applyProtection="1">
      <alignment horizontal="left"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57" fillId="0" borderId="104" xfId="0" applyFont="1" applyFill="1" applyBorder="1" applyAlignment="1" applyProtection="1">
      <alignment horizontal="center" vertical="center" wrapText="1"/>
    </xf>
    <xf numFmtId="0" fontId="57" fillId="0" borderId="106" xfId="0" applyFont="1" applyFill="1" applyBorder="1" applyAlignment="1" applyProtection="1">
      <alignment horizontal="center" vertical="center" wrapText="1"/>
    </xf>
    <xf numFmtId="0" fontId="29" fillId="0" borderId="104" xfId="0" applyFont="1" applyFill="1" applyBorder="1" applyAlignment="1" applyProtection="1">
      <alignment horizontal="right" vertical="center" wrapText="1"/>
    </xf>
    <xf numFmtId="0" fontId="29" fillId="0" borderId="51" xfId="0" applyFont="1" applyFill="1" applyBorder="1" applyAlignment="1" applyProtection="1">
      <alignment horizontal="right" vertical="center" wrapText="1"/>
    </xf>
    <xf numFmtId="0" fontId="23" fillId="0" borderId="14"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23" fillId="0" borderId="13" xfId="0" applyFont="1" applyFill="1" applyBorder="1" applyAlignment="1" applyProtection="1">
      <alignment vertical="center" wrapText="1"/>
    </xf>
    <xf numFmtId="176" fontId="23" fillId="33" borderId="18"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0" fontId="23" fillId="36" borderId="59" xfId="0" applyFont="1" applyFill="1" applyBorder="1" applyAlignment="1" applyProtection="1">
      <alignment horizontal="center" vertical="center" wrapText="1"/>
      <protection locked="0"/>
    </xf>
    <xf numFmtId="0" fontId="23" fillId="36" borderId="81" xfId="0" applyFont="1" applyFill="1" applyBorder="1" applyAlignment="1" applyProtection="1">
      <alignment horizontal="center" vertical="center" wrapText="1"/>
      <protection locked="0"/>
    </xf>
    <xf numFmtId="0" fontId="23" fillId="36" borderId="87" xfId="0" applyFont="1" applyFill="1" applyBorder="1" applyAlignment="1" applyProtection="1">
      <alignment horizontal="center" vertical="center" wrapText="1"/>
      <protection locked="0"/>
    </xf>
    <xf numFmtId="0" fontId="39" fillId="0" borderId="18" xfId="0" applyFont="1" applyBorder="1" applyAlignment="1" applyProtection="1">
      <alignment horizontal="center" vertical="center" textRotation="255"/>
    </xf>
    <xf numFmtId="0" fontId="39" fillId="0" borderId="19" xfId="0" applyFont="1" applyBorder="1" applyAlignment="1" applyProtection="1">
      <alignment horizontal="center" vertical="center" textRotation="255"/>
    </xf>
    <xf numFmtId="0" fontId="39" fillId="0" borderId="25" xfId="0" applyFont="1" applyBorder="1" applyAlignment="1" applyProtection="1">
      <alignment horizontal="center" vertical="center" textRotation="255"/>
    </xf>
    <xf numFmtId="177" fontId="23" fillId="33" borderId="18" xfId="0" applyNumberFormat="1" applyFont="1" applyFill="1" applyBorder="1" applyAlignment="1" applyProtection="1">
      <alignment horizontal="center" vertical="center" wrapText="1"/>
    </xf>
    <xf numFmtId="177" fontId="23" fillId="33" borderId="19" xfId="0" applyNumberFormat="1" applyFont="1" applyFill="1" applyBorder="1" applyAlignment="1" applyProtection="1">
      <alignment horizontal="center" vertical="center" wrapText="1"/>
    </xf>
    <xf numFmtId="0" fontId="23" fillId="0" borderId="1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43" fillId="0" borderId="16"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30" fillId="35" borderId="51" xfId="0" quotePrefix="1" applyNumberFormat="1"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1"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6" fillId="0" borderId="12"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3" fillId="0" borderId="21" xfId="0" applyFont="1" applyFill="1" applyBorder="1" applyAlignment="1" applyProtection="1">
      <alignment horizontal="left" vertical="center" wrapText="1"/>
    </xf>
    <xf numFmtId="0" fontId="23" fillId="0" borderId="73"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63"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73" xfId="0" applyFont="1" applyFill="1" applyBorder="1" applyAlignment="1" applyProtection="1">
      <alignment horizontal="left" vertical="center" wrapText="1"/>
    </xf>
    <xf numFmtId="0" fontId="58" fillId="0" borderId="75" xfId="0" applyFont="1" applyBorder="1" applyAlignment="1" applyProtection="1">
      <alignment horizontal="left" vertical="center" wrapText="1"/>
    </xf>
    <xf numFmtId="0" fontId="58" fillId="0" borderId="114" xfId="0" applyFont="1" applyBorder="1" applyAlignment="1" applyProtection="1">
      <alignment horizontal="left" vertical="center" wrapText="1"/>
    </xf>
    <xf numFmtId="0" fontId="30" fillId="0" borderId="17"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13" xfId="0" applyFont="1" applyBorder="1" applyAlignment="1" applyProtection="1">
      <alignment horizontal="center" vertical="center"/>
    </xf>
    <xf numFmtId="0" fontId="19" fillId="0" borderId="18" xfId="0" applyFont="1" applyBorder="1" applyAlignment="1" applyProtection="1">
      <alignment horizontal="right" vertical="center"/>
    </xf>
    <xf numFmtId="0" fontId="19" fillId="0" borderId="19" xfId="0" applyFont="1" applyBorder="1" applyAlignment="1" applyProtection="1">
      <alignment horizontal="right" vertical="center"/>
    </xf>
    <xf numFmtId="0" fontId="19" fillId="0" borderId="20" xfId="0" applyFont="1" applyBorder="1" applyAlignment="1" applyProtection="1">
      <alignment horizontal="right" vertical="center"/>
    </xf>
    <xf numFmtId="0" fontId="30" fillId="0" borderId="14"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23" fillId="0" borderId="24" xfId="0" applyFont="1" applyBorder="1" applyAlignment="1" applyProtection="1">
      <alignment horizontal="left" vertical="center" wrapText="1"/>
    </xf>
    <xf numFmtId="0" fontId="39" fillId="0" borderId="74" xfId="0" applyFont="1" applyFill="1" applyBorder="1" applyAlignment="1" applyProtection="1">
      <alignment horizontal="center" vertical="center" textRotation="255"/>
    </xf>
    <xf numFmtId="0" fontId="39" fillId="0" borderId="78" xfId="0" applyFont="1" applyFill="1" applyBorder="1" applyAlignment="1" applyProtection="1">
      <alignment horizontal="center" vertical="center" textRotation="255"/>
    </xf>
    <xf numFmtId="0" fontId="39" fillId="0" borderId="79" xfId="0" applyFont="1" applyFill="1" applyBorder="1" applyAlignment="1" applyProtection="1">
      <alignment horizontal="center" vertical="center" textRotation="255"/>
    </xf>
    <xf numFmtId="0" fontId="39" fillId="0" borderId="10" xfId="0" applyFont="1" applyFill="1" applyBorder="1" applyAlignment="1" applyProtection="1">
      <alignment horizontal="center" vertical="center" textRotation="255"/>
    </xf>
    <xf numFmtId="0" fontId="39" fillId="0" borderId="12" xfId="0" applyFont="1" applyFill="1" applyBorder="1" applyAlignment="1" applyProtection="1">
      <alignment horizontal="center" vertical="center" textRotation="255"/>
    </xf>
    <xf numFmtId="0" fontId="26" fillId="0" borderId="63" xfId="0" applyFont="1" applyBorder="1" applyAlignment="1" applyProtection="1">
      <alignment horizontal="left" vertical="center" wrapText="1"/>
    </xf>
    <xf numFmtId="0" fontId="52" fillId="0" borderId="24" xfId="0" applyFont="1" applyFill="1" applyBorder="1" applyAlignment="1" applyProtection="1">
      <alignment horizontal="center" vertical="center" wrapText="1" shrinkToFit="1"/>
    </xf>
    <xf numFmtId="0" fontId="52" fillId="0" borderId="23" xfId="0" applyFont="1" applyFill="1" applyBorder="1" applyAlignment="1" applyProtection="1">
      <alignment horizontal="center" vertical="center" wrapText="1" shrinkToFit="1"/>
    </xf>
    <xf numFmtId="176" fontId="23" fillId="33" borderId="75" xfId="0" applyNumberFormat="1" applyFont="1" applyFill="1" applyBorder="1" applyAlignment="1" applyProtection="1">
      <alignment horizontal="center" vertical="center" wrapText="1"/>
    </xf>
    <xf numFmtId="176" fontId="23" fillId="33" borderId="19" xfId="0" applyNumberFormat="1" applyFont="1" applyFill="1" applyBorder="1" applyAlignment="1" applyProtection="1">
      <alignment horizontal="center" vertical="center" wrapText="1"/>
    </xf>
    <xf numFmtId="176" fontId="30" fillId="0" borderId="75" xfId="0" applyNumberFormat="1" applyFont="1" applyBorder="1" applyAlignment="1" applyProtection="1">
      <alignment horizontal="center" vertical="center" wrapText="1"/>
    </xf>
    <xf numFmtId="176" fontId="30" fillId="0" borderId="19" xfId="0" applyNumberFormat="1" applyFont="1" applyBorder="1" applyAlignment="1" applyProtection="1">
      <alignment horizontal="center" vertical="center" wrapText="1"/>
    </xf>
    <xf numFmtId="176" fontId="30" fillId="0" borderId="20" xfId="0" applyNumberFormat="1" applyFont="1" applyBorder="1" applyAlignment="1" applyProtection="1">
      <alignment horizontal="center" vertical="center" wrapText="1"/>
    </xf>
    <xf numFmtId="0" fontId="23" fillId="0" borderId="75"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23" fillId="35" borderId="30" xfId="0" applyFont="1" applyFill="1" applyBorder="1" applyAlignment="1" applyProtection="1">
      <alignment horizontal="center" vertical="center" shrinkToFit="1"/>
      <protection locked="0"/>
    </xf>
    <xf numFmtId="0" fontId="23" fillId="35" borderId="51"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center" vertical="center" wrapText="1"/>
      <protection locked="0"/>
    </xf>
    <xf numFmtId="0" fontId="23" fillId="36" borderId="51"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22"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30" fillId="0" borderId="24" xfId="0" applyFont="1" applyFill="1" applyBorder="1" applyAlignment="1" applyProtection="1">
      <alignment horizontal="left" vertical="center" wrapText="1"/>
    </xf>
    <xf numFmtId="180" fontId="19" fillId="38" borderId="50"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180" fontId="19" fillId="38" borderId="58" xfId="0" applyNumberFormat="1" applyFont="1" applyFill="1" applyBorder="1" applyAlignment="1" applyProtection="1">
      <alignment horizontal="right" vertical="center"/>
    </xf>
    <xf numFmtId="0" fontId="26" fillId="0" borderId="112" xfId="0" applyFont="1" applyFill="1" applyBorder="1" applyAlignment="1" applyProtection="1">
      <alignment horizontal="left" vertical="center" wrapText="1"/>
    </xf>
    <xf numFmtId="0" fontId="26" fillId="0" borderId="113" xfId="0" applyFont="1" applyFill="1" applyBorder="1" applyAlignment="1" applyProtection="1">
      <alignment horizontal="left" vertical="center" wrapText="1"/>
    </xf>
    <xf numFmtId="0" fontId="26" fillId="0" borderId="76" xfId="0" applyFont="1" applyBorder="1" applyAlignment="1" applyProtection="1">
      <alignment horizontal="left" vertical="center" wrapText="1"/>
    </xf>
    <xf numFmtId="0" fontId="26" fillId="0" borderId="94" xfId="0" applyFont="1" applyBorder="1" applyAlignment="1" applyProtection="1">
      <alignment horizontal="left" vertical="center" wrapText="1"/>
    </xf>
    <xf numFmtId="0" fontId="26" fillId="0" borderId="77" xfId="0" applyFont="1" applyBorder="1" applyAlignment="1" applyProtection="1">
      <alignment horizontal="left" vertical="center" wrapText="1"/>
    </xf>
    <xf numFmtId="180" fontId="19" fillId="38" borderId="46" xfId="0" applyNumberFormat="1" applyFont="1" applyFill="1" applyBorder="1" applyAlignment="1" applyProtection="1">
      <alignment horizontal="right" vertical="center"/>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58" fillId="0" borderId="24" xfId="0" applyFont="1" applyBorder="1" applyAlignment="1" applyProtection="1">
      <alignment horizontal="center" vertical="center" wrapText="1"/>
    </xf>
    <xf numFmtId="0" fontId="58" fillId="0" borderId="24" xfId="0" applyFont="1" applyBorder="1" applyAlignment="1" applyProtection="1">
      <alignment horizontal="center" vertical="center"/>
    </xf>
    <xf numFmtId="0" fontId="21" fillId="0" borderId="0" xfId="0" applyFont="1" applyBorder="1" applyAlignment="1" applyProtection="1">
      <alignment horizontal="right" vertical="center" wrapText="1"/>
    </xf>
    <xf numFmtId="181" fontId="19" fillId="0" borderId="18" xfId="0" applyNumberFormat="1" applyFont="1" applyBorder="1" applyAlignment="1" applyProtection="1">
      <alignment horizontal="right" vertical="center"/>
    </xf>
    <xf numFmtId="181" fontId="19" fillId="0" borderId="56" xfId="0" applyNumberFormat="1" applyFont="1" applyBorder="1" applyAlignment="1" applyProtection="1">
      <alignment horizontal="right" vertical="center"/>
    </xf>
    <xf numFmtId="0" fontId="24" fillId="0" borderId="20" xfId="0" applyFont="1" applyFill="1" applyBorder="1" applyAlignment="1" applyProtection="1">
      <alignment horizontal="left" vertical="center" wrapText="1"/>
    </xf>
    <xf numFmtId="0" fontId="24" fillId="36" borderId="99" xfId="0" applyFont="1" applyFill="1" applyBorder="1" applyAlignment="1" applyProtection="1">
      <alignment horizontal="center" vertical="center" wrapText="1"/>
      <protection locked="0"/>
    </xf>
    <xf numFmtId="0" fontId="24" fillId="36" borderId="64" xfId="0" applyFont="1" applyFill="1" applyBorder="1" applyAlignment="1" applyProtection="1">
      <alignment horizontal="center" vertical="center" wrapText="1"/>
      <protection locked="0"/>
    </xf>
    <xf numFmtId="0" fontId="24" fillId="36" borderId="100" xfId="0" applyFont="1" applyFill="1" applyBorder="1" applyAlignment="1" applyProtection="1">
      <alignment horizontal="center" vertical="center" wrapText="1"/>
      <protection locked="0"/>
    </xf>
    <xf numFmtId="0" fontId="24" fillId="0" borderId="24" xfId="0" applyFont="1" applyBorder="1" applyAlignment="1" applyProtection="1">
      <alignment horizontal="left" vertical="center" wrapText="1"/>
    </xf>
    <xf numFmtId="0" fontId="57" fillId="0" borderId="14" xfId="0" applyFont="1" applyBorder="1" applyAlignment="1" applyProtection="1">
      <alignment horizontal="left" vertical="center"/>
    </xf>
    <xf numFmtId="0" fontId="57" fillId="0" borderId="16" xfId="0" applyFont="1" applyBorder="1" applyAlignment="1" applyProtection="1">
      <alignment horizontal="left" vertical="center"/>
    </xf>
    <xf numFmtId="0" fontId="57" fillId="0" borderId="24" xfId="0" applyFont="1" applyBorder="1" applyAlignment="1" applyProtection="1">
      <alignment horizontal="left" vertical="center" wrapText="1"/>
    </xf>
    <xf numFmtId="0" fontId="21" fillId="0" borderId="0" xfId="0" applyFont="1" applyFill="1" applyBorder="1" applyAlignment="1" applyProtection="1">
      <alignment horizontal="left" vertical="center" shrinkToFit="1"/>
    </xf>
    <xf numFmtId="0" fontId="24" fillId="0" borderId="0" xfId="0" applyFont="1" applyAlignment="1" applyProtection="1">
      <alignment horizontal="justify" wrapText="1"/>
    </xf>
    <xf numFmtId="0" fontId="21" fillId="0" borderId="50" xfId="0" applyFont="1" applyFill="1" applyBorder="1" applyAlignment="1" applyProtection="1">
      <alignment vertical="center" wrapText="1" shrinkToFit="1"/>
    </xf>
    <xf numFmtId="0" fontId="21" fillId="0" borderId="45" xfId="0" applyFont="1" applyFill="1" applyBorder="1" applyAlignment="1" applyProtection="1">
      <alignment vertical="center" wrapText="1" shrinkToFit="1"/>
    </xf>
    <xf numFmtId="0" fontId="21" fillId="0" borderId="58" xfId="0" applyFont="1" applyFill="1" applyBorder="1" applyAlignment="1" applyProtection="1">
      <alignment vertical="center" wrapText="1" shrinkToFit="1"/>
    </xf>
    <xf numFmtId="0" fontId="23" fillId="35" borderId="30" xfId="0" quotePrefix="1" applyFont="1" applyFill="1" applyBorder="1" applyAlignment="1" applyProtection="1">
      <alignment horizontal="center" vertical="center" wrapText="1"/>
      <protection locked="0"/>
    </xf>
    <xf numFmtId="0" fontId="23" fillId="35" borderId="31" xfId="0" quotePrefix="1" applyFont="1" applyFill="1" applyBorder="1" applyAlignment="1" applyProtection="1">
      <alignment horizontal="center" vertical="center" wrapText="1"/>
      <protection locked="0"/>
    </xf>
    <xf numFmtId="0" fontId="19" fillId="35" borderId="30" xfId="0" applyFont="1" applyFill="1" applyBorder="1" applyAlignment="1" applyProtection="1">
      <alignment horizontal="center" vertical="center"/>
    </xf>
    <xf numFmtId="0" fontId="19" fillId="35" borderId="51" xfId="0" applyFont="1" applyFill="1" applyBorder="1" applyAlignment="1" applyProtection="1">
      <alignment horizontal="center" vertical="center"/>
    </xf>
    <xf numFmtId="0" fontId="19" fillId="35" borderId="31" xfId="0" applyFont="1" applyFill="1" applyBorder="1" applyAlignment="1" applyProtection="1">
      <alignment horizontal="center" vertical="center"/>
    </xf>
    <xf numFmtId="0" fontId="58" fillId="0" borderId="12" xfId="0" applyFont="1" applyBorder="1" applyAlignment="1" applyProtection="1">
      <alignment horizontal="left" vertical="center" wrapText="1"/>
    </xf>
    <xf numFmtId="0" fontId="58" fillId="0" borderId="24" xfId="0" applyFont="1" applyBorder="1" applyAlignment="1" applyProtection="1">
      <alignment horizontal="left" vertical="center" wrapText="1"/>
    </xf>
    <xf numFmtId="0" fontId="49" fillId="0" borderId="84" xfId="0" applyFont="1" applyBorder="1" applyAlignment="1">
      <alignment horizontal="center" vertical="center" wrapText="1"/>
    </xf>
    <xf numFmtId="0" fontId="49" fillId="0" borderId="84" xfId="0" applyFont="1" applyBorder="1" applyAlignment="1">
      <alignment horizontal="center" vertical="center"/>
    </xf>
    <xf numFmtId="0" fontId="49" fillId="35" borderId="10" xfId="0" applyFont="1" applyFill="1" applyBorder="1" applyAlignment="1">
      <alignment horizontal="center" vertical="center"/>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9" fillId="35" borderId="11"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12" xfId="0" applyFont="1" applyFill="1" applyBorder="1" applyAlignment="1">
      <alignment horizontal="center" vertical="center"/>
    </xf>
    <xf numFmtId="0" fontId="20" fillId="0" borderId="0" xfId="0" applyFont="1" applyBorder="1" applyAlignment="1">
      <alignment horizontal="left" vertical="center" wrapText="1"/>
    </xf>
    <xf numFmtId="0" fontId="23" fillId="0" borderId="81" xfId="0" applyFont="1" applyBorder="1" applyAlignment="1">
      <alignment horizontal="right" wrapText="1"/>
    </xf>
    <xf numFmtId="0" fontId="23" fillId="0" borderId="81" xfId="0" applyFont="1" applyFill="1" applyBorder="1" applyAlignment="1">
      <alignment horizontal="right" shrinkToFit="1"/>
    </xf>
    <xf numFmtId="0" fontId="22" fillId="0" borderId="0" xfId="0" applyFont="1" applyBorder="1" applyAlignment="1">
      <alignment horizontal="center" vertical="center" wrapText="1"/>
    </xf>
    <xf numFmtId="0" fontId="28" fillId="0" borderId="0" xfId="0" applyFont="1" applyAlignment="1">
      <alignment horizontal="right" vertical="center"/>
    </xf>
    <xf numFmtId="0" fontId="57" fillId="0" borderId="81" xfId="0" applyFont="1" applyFill="1" applyBorder="1" applyAlignment="1">
      <alignment horizontal="left" shrinkToFit="1"/>
    </xf>
    <xf numFmtId="0" fontId="23" fillId="0" borderId="81" xfId="0" applyFont="1" applyFill="1" applyBorder="1" applyAlignment="1">
      <alignment horizontal="left" shrinkToFit="1"/>
    </xf>
    <xf numFmtId="0" fontId="49" fillId="0" borderId="89" xfId="0" applyFont="1" applyBorder="1" applyAlignment="1" applyProtection="1">
      <alignment horizontal="left" vertical="center"/>
    </xf>
    <xf numFmtId="0" fontId="49" fillId="0" borderId="90" xfId="0" applyFont="1" applyBorder="1" applyAlignment="1" applyProtection="1">
      <alignment horizontal="left" vertical="center"/>
    </xf>
    <xf numFmtId="0" fontId="57" fillId="0" borderId="91" xfId="0" applyFont="1" applyBorder="1" applyAlignment="1" applyProtection="1">
      <alignment horizontal="center" vertical="top" wrapText="1"/>
    </xf>
    <xf numFmtId="0" fontId="57" fillId="0" borderId="110" xfId="0" applyFont="1" applyBorder="1" applyAlignment="1" applyProtection="1">
      <alignment horizontal="center" vertical="top" wrapText="1"/>
    </xf>
    <xf numFmtId="0" fontId="57" fillId="0" borderId="92" xfId="0" applyFont="1" applyBorder="1" applyAlignment="1" applyProtection="1">
      <alignment horizontal="center" vertical="top" wrapText="1"/>
    </xf>
    <xf numFmtId="0" fontId="57" fillId="35" borderId="25" xfId="0" applyFont="1" applyFill="1" applyBorder="1" applyAlignment="1" applyProtection="1">
      <alignment horizontal="left" vertical="top" wrapText="1"/>
      <protection locked="0"/>
    </xf>
    <xf numFmtId="0" fontId="57" fillId="35" borderId="0" xfId="0" applyFont="1" applyFill="1" applyBorder="1" applyAlignment="1" applyProtection="1">
      <alignment horizontal="left" vertical="top" wrapText="1"/>
      <protection locked="0"/>
    </xf>
    <xf numFmtId="0" fontId="57" fillId="35" borderId="85" xfId="0" applyFont="1" applyFill="1" applyBorder="1" applyAlignment="1" applyProtection="1">
      <alignment horizontal="left" vertical="top" wrapText="1"/>
      <protection locked="0"/>
    </xf>
    <xf numFmtId="0" fontId="57" fillId="35" borderId="93" xfId="0" applyFont="1" applyFill="1" applyBorder="1" applyAlignment="1" applyProtection="1">
      <alignment horizontal="left" vertical="top" wrapText="1"/>
      <protection locked="0"/>
    </xf>
    <xf numFmtId="0" fontId="57" fillId="35" borderId="81" xfId="0" applyFont="1" applyFill="1" applyBorder="1" applyAlignment="1" applyProtection="1">
      <alignment horizontal="left" vertical="top" wrapText="1"/>
      <protection locked="0"/>
    </xf>
    <xf numFmtId="0" fontId="57" fillId="35" borderId="87" xfId="0" applyFont="1" applyFill="1" applyBorder="1" applyAlignment="1" applyProtection="1">
      <alignment horizontal="left" vertical="top" wrapText="1"/>
      <protection locked="0"/>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xf>
    <xf numFmtId="0" fontId="23" fillId="0" borderId="81" xfId="0" applyFont="1" applyBorder="1" applyAlignment="1" applyProtection="1">
      <alignment horizontal="right" wrapText="1"/>
    </xf>
    <xf numFmtId="0" fontId="23" fillId="0" borderId="81" xfId="0" applyFont="1" applyFill="1" applyBorder="1" applyAlignment="1" applyProtection="1">
      <alignment horizontal="center" shrinkToFit="1"/>
    </xf>
    <xf numFmtId="0" fontId="20" fillId="0" borderId="0" xfId="0" applyFont="1" applyBorder="1" applyAlignment="1" applyProtection="1">
      <alignment horizontal="left" wrapText="1"/>
    </xf>
    <xf numFmtId="0" fontId="30" fillId="0" borderId="81" xfId="0" applyFont="1" applyFill="1" applyBorder="1" applyAlignment="1" applyProtection="1">
      <alignment horizontal="left" shrinkToFit="1"/>
    </xf>
    <xf numFmtId="0" fontId="23" fillId="0" borderId="81" xfId="0" applyFont="1" applyFill="1" applyBorder="1" applyAlignment="1" applyProtection="1">
      <alignment horizontal="left" shrinkToFit="1"/>
    </xf>
    <xf numFmtId="176" fontId="23" fillId="35" borderId="82" xfId="0" applyNumberFormat="1" applyFont="1" applyFill="1" applyBorder="1" applyAlignment="1" applyProtection="1">
      <alignment horizontal="center" vertical="center" wrapText="1"/>
    </xf>
    <xf numFmtId="176" fontId="23" fillId="35" borderId="83" xfId="0" applyNumberFormat="1" applyFont="1" applyFill="1" applyBorder="1" applyAlignment="1" applyProtection="1">
      <alignment horizontal="center" vertical="center" wrapText="1"/>
    </xf>
    <xf numFmtId="176" fontId="23" fillId="35" borderId="59" xfId="0" applyNumberFormat="1" applyFont="1" applyFill="1" applyBorder="1" applyAlignment="1" applyProtection="1">
      <alignment horizontal="center" vertical="center" wrapText="1"/>
    </xf>
    <xf numFmtId="176" fontId="23" fillId="35" borderId="87" xfId="0" applyNumberFormat="1" applyFont="1" applyFill="1" applyBorder="1" applyAlignment="1" applyProtection="1">
      <alignment horizontal="center" vertical="center" wrapText="1"/>
    </xf>
    <xf numFmtId="0" fontId="39" fillId="35" borderId="28" xfId="0" applyFont="1" applyFill="1" applyBorder="1" applyAlignment="1" applyProtection="1">
      <alignment horizontal="center" vertical="center" wrapText="1"/>
      <protection locked="0"/>
    </xf>
    <xf numFmtId="0" fontId="39" fillId="35" borderId="115" xfId="0" applyFont="1" applyFill="1" applyBorder="1" applyAlignment="1" applyProtection="1">
      <alignment horizontal="center"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0">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66FFFF"/>
      <color rgb="FFFFCC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xdr:col>
      <xdr:colOff>1633</xdr:colOff>
      <xdr:row>23</xdr:row>
      <xdr:rowOff>44448</xdr:rowOff>
    </xdr:from>
    <xdr:to>
      <xdr:col>5</xdr:col>
      <xdr:colOff>2862943</xdr:colOff>
      <xdr:row>51</xdr:row>
      <xdr:rowOff>38100</xdr:rowOff>
    </xdr:to>
    <xdr:sp macro="" textlink="">
      <xdr:nvSpPr>
        <xdr:cNvPr id="2" name="テキスト ボックス 1"/>
        <xdr:cNvSpPr txBox="1"/>
      </xdr:nvSpPr>
      <xdr:spPr>
        <a:xfrm>
          <a:off x="306433" y="8426448"/>
          <a:ext cx="8004810" cy="470535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＜様式第６～８号に関する記載留意事項＞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なお、下記①～③に該当する場合、加算点欄が”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”表示されます。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①各項目の必要事項の入力が不十分な場合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②”入札参加者の所在地”が、地域要件ごとの評価対象エリアに該当しない場合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（「ボランティア活動」及び「選択項目」は評価対象外で”－”で表示。）</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ME</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のため”－”で表示されます。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次のとおり取り扱う。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①＜基本データ＞の「同一発注種別」、「地域要件」、「工事箇所の所在する市町村」の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に誤りがある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判断される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場合は、発注者が正しい条件で加算点を修正するものとする。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評価した場合は、当該評価項目について、発注者が正しい加算点に修正するものとする。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（例：記載した工事概要が、評価基準に該当しないなど）</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評価した場合は、当該評価項目について、記載された加算点により評価する。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（例：委任なし支店等があるのに、選択していないなど）</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４．落札候補者のみ、提出した技術提案書を事後確認資料で確認します。そのため、評価値が２位以下の者については、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事後確認を行わないため、公表する加算点及び評価値は正しいものとは限りません。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38100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137160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213360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708660</xdr:colOff>
          <xdr:row>3</xdr:row>
          <xdr:rowOff>304800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342900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213360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1775460</xdr:colOff>
          <xdr:row>4</xdr:row>
          <xdr:rowOff>175260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304800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342900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7</xdr:col>
      <xdr:colOff>0</xdr:colOff>
      <xdr:row>18</xdr:row>
      <xdr:rowOff>0</xdr:rowOff>
    </xdr:from>
    <xdr:to>
      <xdr:col>11</xdr:col>
      <xdr:colOff>1022725</xdr:colOff>
      <xdr:row>52</xdr:row>
      <xdr:rowOff>0</xdr:rowOff>
    </xdr:to>
    <xdr:sp macro="" textlink="">
      <xdr:nvSpPr>
        <xdr:cNvPr id="20" name="テキスト ボックス 19"/>
        <xdr:cNvSpPr txBox="1"/>
      </xdr:nvSpPr>
      <xdr:spPr>
        <a:xfrm>
          <a:off x="9029700" y="6477000"/>
          <a:ext cx="6864725" cy="6781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令和５年４月１日以降に入札公告された案件に適用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２．項目①及び②に入力されたデータが、様式第１号及び各様式へ反映されます。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３．項目①及び②を入力後は、様式第１号及び各様式（上部の工事番号、工事名、</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４．様式第６～８号の黄色セルを入力又は選択してください。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５．様式第９号は本ファイル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の他に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形式もありますので、</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いずれかを使用し提出してください。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６．技術提案書（様式第１号、様式第６～９号）を提出する際の注意！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ＰＤＦ形式で提出→様式第１号及び様式第６～９号を提出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様式９号を</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形式で作成した場合は、</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一緒に提出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609600</xdr:colOff>
      <xdr:row>13</xdr:row>
      <xdr:rowOff>231912</xdr:rowOff>
    </xdr:to>
    <xdr:sp macro="" textlink="">
      <xdr:nvSpPr>
        <xdr:cNvPr id="2" name="テキスト ボックス 1"/>
        <xdr:cNvSpPr txBox="1"/>
      </xdr:nvSpPr>
      <xdr:spPr>
        <a:xfrm>
          <a:off x="6286500" y="182880"/>
          <a:ext cx="4930140" cy="2220732"/>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シートの項目①への入力データが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10584</xdr:colOff>
      <xdr:row>0</xdr:row>
      <xdr:rowOff>10583</xdr:rowOff>
    </xdr:from>
    <xdr:to>
      <xdr:col>26</xdr:col>
      <xdr:colOff>490994</xdr:colOff>
      <xdr:row>1</xdr:row>
      <xdr:rowOff>304800</xdr:rowOff>
    </xdr:to>
    <xdr:sp macro="" textlink="">
      <xdr:nvSpPr>
        <xdr:cNvPr id="5" name="テキスト ボックス 4"/>
        <xdr:cNvSpPr txBox="1"/>
      </xdr:nvSpPr>
      <xdr:spPr>
        <a:xfrm>
          <a:off x="9560984" y="10583"/>
          <a:ext cx="5217510" cy="611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Ｔ列以降は、計算用なので絶対に触らないこと。</a:t>
          </a:r>
        </a:p>
      </xdr:txBody>
    </xdr:sp>
    <xdr:clientData/>
  </xdr:twoCellAnchor>
  <xdr:twoCellAnchor>
    <xdr:from>
      <xdr:col>20</xdr:col>
      <xdr:colOff>0</xdr:colOff>
      <xdr:row>2</xdr:row>
      <xdr:rowOff>83820</xdr:rowOff>
    </xdr:from>
    <xdr:to>
      <xdr:col>25</xdr:col>
      <xdr:colOff>406400</xdr:colOff>
      <xdr:row>5</xdr:row>
      <xdr:rowOff>185420</xdr:rowOff>
    </xdr:to>
    <xdr:sp macro="" textlink="">
      <xdr:nvSpPr>
        <xdr:cNvPr id="3" name="テキスト ボックス 2"/>
        <xdr:cNvSpPr txBox="1"/>
      </xdr:nvSpPr>
      <xdr:spPr>
        <a:xfrm>
          <a:off x="8869680" y="396240"/>
          <a:ext cx="5008880" cy="68834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様式第６～８号を入力するようにしてください。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772584</xdr:colOff>
      <xdr:row>4</xdr:row>
      <xdr:rowOff>119063</xdr:rowOff>
    </xdr:from>
    <xdr:to>
      <xdr:col>2</xdr:col>
      <xdr:colOff>119064</xdr:colOff>
      <xdr:row>6</xdr:row>
      <xdr:rowOff>35718</xdr:rowOff>
    </xdr:to>
    <xdr:sp macro="" textlink="">
      <xdr:nvSpPr>
        <xdr:cNvPr id="2" name="テキスト ボックス 1"/>
        <xdr:cNvSpPr txBox="1"/>
      </xdr:nvSpPr>
      <xdr:spPr>
        <a:xfrm>
          <a:off x="833544" y="820103"/>
          <a:ext cx="779040" cy="25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　月</a:t>
          </a:r>
        </a:p>
      </xdr:txBody>
    </xdr:sp>
    <xdr:clientData/>
  </xdr:twoCellAnchor>
  <xdr:twoCellAnchor>
    <xdr:from>
      <xdr:col>1</xdr:col>
      <xdr:colOff>7256</xdr:colOff>
      <xdr:row>5</xdr:row>
      <xdr:rowOff>123786</xdr:rowOff>
    </xdr:from>
    <xdr:to>
      <xdr:col>1</xdr:col>
      <xdr:colOff>1013731</xdr:colOff>
      <xdr:row>7</xdr:row>
      <xdr:rowOff>28537</xdr:rowOff>
    </xdr:to>
    <xdr:sp macro="" textlink="">
      <xdr:nvSpPr>
        <xdr:cNvPr id="3" name="テキスト ボックス 2"/>
        <xdr:cNvSpPr txBox="1"/>
      </xdr:nvSpPr>
      <xdr:spPr>
        <a:xfrm>
          <a:off x="68216" y="992466"/>
          <a:ext cx="1006475" cy="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主要工種</a:t>
          </a:r>
        </a:p>
      </xdr:txBody>
    </xdr:sp>
    <xdr:clientData/>
  </xdr:twoCellAnchor>
  <xdr:twoCellAnchor>
    <xdr:from>
      <xdr:col>2</xdr:col>
      <xdr:colOff>0</xdr:colOff>
      <xdr:row>8</xdr:row>
      <xdr:rowOff>0</xdr:rowOff>
    </xdr:from>
    <xdr:to>
      <xdr:col>25</xdr:col>
      <xdr:colOff>197224</xdr:colOff>
      <xdr:row>17</xdr:row>
      <xdr:rowOff>242047</xdr:rowOff>
    </xdr:to>
    <xdr:sp macro="" textlink="">
      <xdr:nvSpPr>
        <xdr:cNvPr id="7" name="テキスト ボックス 6"/>
        <xdr:cNvSpPr txBox="1"/>
      </xdr:nvSpPr>
      <xdr:spPr>
        <a:xfrm>
          <a:off x="1497106" y="1532965"/>
          <a:ext cx="6615953" cy="322729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＜様式第９号（その１）に関する記載留意事項＞</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①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②枠外の標題等を削除した場合、評価しません。（様式第９号（その１）を０点とします。）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行・列を追加した場合、標題等がきちんと表示されるか確認すること。</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③「１ 工程計画」内の文字が判読できない場合、該当する評価項目は評価しません</a:t>
          </a:r>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④関連工事がある場合や議会の議決に付す工事等の場合、工事着工時期に注意してください。</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（各入札公告等を確認すること）</a:t>
          </a:r>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en-US" sz="1100" b="0" i="0" u="none" strike="noStrike" baseline="0" smtClean="0">
            <a:solidFill>
              <a:schemeClr val="dk1"/>
            </a:solidFill>
            <a:latin typeface="+mn-lt"/>
            <a:ea typeface="+mn-ea"/>
            <a:cs typeface="+mn-cs"/>
          </a:endParaRPr>
        </a:p>
      </xdr:txBody>
    </xdr:sp>
    <xdr:clientData/>
  </xdr:twoCellAnchor>
  <xdr:twoCellAnchor>
    <xdr:from>
      <xdr:col>2</xdr:col>
      <xdr:colOff>0</xdr:colOff>
      <xdr:row>19</xdr:row>
      <xdr:rowOff>0</xdr:rowOff>
    </xdr:from>
    <xdr:to>
      <xdr:col>21</xdr:col>
      <xdr:colOff>62753</xdr:colOff>
      <xdr:row>24</xdr:row>
      <xdr:rowOff>35860</xdr:rowOff>
    </xdr:to>
    <xdr:sp macro="" textlink="">
      <xdr:nvSpPr>
        <xdr:cNvPr id="13" name="テキスト ボックス 12"/>
        <xdr:cNvSpPr txBox="1"/>
      </xdr:nvSpPr>
      <xdr:spPr>
        <a:xfrm>
          <a:off x="1497106" y="5181600"/>
          <a:ext cx="5369859" cy="1694331"/>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様式第１号及び様式第６～８号を本Ｅｘｃｅｌファイルで提出し、</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様式第９号（その１、２）を別途、Ｗｏｒｄ又はＰＤＦで提出する際は、</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このオーートシェイプを削除せず、このままにしてください。</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様式第９号（その１</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は別途、添付しています。」</a:t>
          </a:r>
          <a:endParaRPr kumimoji="1" lang="en-US" altLang="ja-JP" sz="1400" b="1"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174171</xdr:colOff>
      <xdr:row>7</xdr:row>
      <xdr:rowOff>32656</xdr:rowOff>
    </xdr:from>
    <xdr:to>
      <xdr:col>35</xdr:col>
      <xdr:colOff>522514</xdr:colOff>
      <xdr:row>13</xdr:row>
      <xdr:rowOff>107576</xdr:rowOff>
    </xdr:to>
    <xdr:sp macro="" textlink="">
      <xdr:nvSpPr>
        <xdr:cNvPr id="2" name="テキスト ボックス 1"/>
        <xdr:cNvSpPr txBox="1"/>
      </xdr:nvSpPr>
      <xdr:spPr>
        <a:xfrm>
          <a:off x="9847089" y="1198068"/>
          <a:ext cx="5225143" cy="373252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＜様式第９号（その２）に関する記載留意事項＞</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①</a:t>
          </a:r>
          <a:r>
            <a:rPr kumimoji="1" lang="ja-JP" altLang="en-US" sz="1050">
              <a:latin typeface="ＭＳ ゴシック" panose="020B0609070205080204" pitchFamily="49" charset="-128"/>
              <a:ea typeface="ＭＳ ゴシック" panose="020B0609070205080204" pitchFamily="49" charset="-128"/>
            </a:rPr>
            <a:t>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②</a:t>
          </a:r>
          <a:r>
            <a:rPr kumimoji="1" lang="ja-JP" altLang="en-US" sz="1050">
              <a:latin typeface="ＭＳ ゴシック" panose="020B0609070205080204" pitchFamily="49" charset="-128"/>
              <a:ea typeface="ＭＳ ゴシック" panose="020B0609070205080204" pitchFamily="49" charset="-128"/>
            </a:rPr>
            <a:t>行数が３９行を超えていた場合、技術審査書の全てについて評価しません。</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審査時に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印刷機の違い等により３９行を超えて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、同様の扱いとする。</a:t>
          </a:r>
          <a:endParaRPr kumimoji="1" lang="ja-JP" altLang="en-US"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③</a:t>
          </a:r>
          <a:r>
            <a:rPr kumimoji="1" lang="ja-JP" altLang="en-US" sz="1050">
              <a:latin typeface="ＭＳ ゴシック" panose="020B0609070205080204" pitchFamily="49" charset="-128"/>
              <a:ea typeface="ＭＳ ゴシック" panose="020B0609070205080204" pitchFamily="49" charset="-128"/>
            </a:rPr>
            <a:t>文字の大きさが、許容最小文字の大きさよりも小さい場合は、様式の一部分であっても技術審査書の全てについて評価しません。</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a:p>
          <a:pPr algn="l"/>
          <a:r>
            <a:rPr kumimoji="1" lang="en-US" altLang="ja-JP" sz="1050">
              <a:latin typeface="ＭＳ ゴシック" panose="020B0609070205080204" pitchFamily="49" charset="-128"/>
              <a:ea typeface="ＭＳ ゴシック" panose="020B0609070205080204" pitchFamily="49" charset="-128"/>
            </a:rPr>
            <a:t>④</a:t>
          </a:r>
          <a:r>
            <a:rPr kumimoji="1" lang="ja-JP" altLang="en-US" sz="1050">
              <a:latin typeface="ＭＳ ゴシック" panose="020B0609070205080204" pitchFamily="49" charset="-128"/>
              <a:ea typeface="ＭＳ ゴシック" panose="020B0609070205080204" pitchFamily="49" charset="-128"/>
            </a:rPr>
            <a:t>枠外の標題等（許容最小文字の大きさの見本、行数を含む）を削除した場合、評価しません。（様式第９号（その２）を０点とします。）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⑤１行あたり最大８０文字程度とします。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tabSelected="1" view="pageBreakPreview" zoomScale="60" zoomScaleNormal="60" workbookViewId="0">
      <selection activeCell="D5" sqref="D5:E5"/>
    </sheetView>
  </sheetViews>
  <sheetFormatPr defaultColWidth="9" defaultRowHeight="13.2" x14ac:dyDescent="0.2"/>
  <cols>
    <col min="1" max="1" width="2" style="34" customWidth="1"/>
    <col min="2" max="2" width="2.44140625" style="34" customWidth="1"/>
    <col min="3" max="3" width="30.109375" style="34" customWidth="1"/>
    <col min="4" max="5" width="22.33203125" style="34" customWidth="1"/>
    <col min="6" max="6" width="41.77734375" style="34" customWidth="1"/>
    <col min="7" max="7" width="10.44140625" style="34" customWidth="1"/>
    <col min="8" max="8" width="39.44140625" style="34" customWidth="1"/>
    <col min="9" max="9" width="15.109375" style="34" customWidth="1"/>
    <col min="10" max="10" width="17.21875" style="34" customWidth="1"/>
    <col min="11" max="11" width="13.33203125" style="34" customWidth="1"/>
    <col min="12" max="12" width="15.33203125" style="34" customWidth="1"/>
    <col min="13" max="14" width="9.88671875" style="34" customWidth="1"/>
    <col min="15" max="15" width="27.44140625" style="34" customWidth="1"/>
    <col min="16" max="16" width="9" style="34"/>
    <col min="17" max="17" width="16.88671875" style="34" bestFit="1" customWidth="1"/>
    <col min="18" max="16384" width="9" style="34"/>
  </cols>
  <sheetData>
    <row r="1" spans="1:15" ht="20.100000000000001" customHeight="1" x14ac:dyDescent="0.2">
      <c r="A1" s="48"/>
      <c r="B1" s="48"/>
      <c r="C1" s="324" t="s">
        <v>336</v>
      </c>
      <c r="D1" s="324"/>
      <c r="E1" s="324"/>
      <c r="F1" s="324"/>
      <c r="G1" s="48"/>
      <c r="H1" s="48" t="s">
        <v>464</v>
      </c>
      <c r="I1" s="48"/>
      <c r="J1" s="48"/>
      <c r="K1" s="48"/>
      <c r="L1" s="48"/>
      <c r="M1" s="48"/>
      <c r="N1" s="48"/>
      <c r="O1" s="48"/>
    </row>
    <row r="2" spans="1:15" ht="20.100000000000001" customHeight="1" x14ac:dyDescent="0.2">
      <c r="C2" s="205" t="s">
        <v>389</v>
      </c>
    </row>
    <row r="3" spans="1:15" ht="20.100000000000001" customHeight="1" x14ac:dyDescent="0.2">
      <c r="B3" s="205"/>
      <c r="C3" s="246" t="s">
        <v>390</v>
      </c>
    </row>
    <row r="4" spans="1:15" ht="30" customHeight="1" x14ac:dyDescent="0.2">
      <c r="B4" s="205"/>
      <c r="C4" s="206" t="s">
        <v>369</v>
      </c>
      <c r="D4" s="325" t="s">
        <v>370</v>
      </c>
      <c r="E4" s="326"/>
      <c r="F4" s="206" t="s">
        <v>371</v>
      </c>
      <c r="H4" s="207" t="s">
        <v>372</v>
      </c>
    </row>
    <row r="5" spans="1:15" ht="30" customHeight="1" x14ac:dyDescent="0.2">
      <c r="B5" s="205"/>
      <c r="C5" s="208" t="s">
        <v>373</v>
      </c>
      <c r="D5" s="327" t="s">
        <v>374</v>
      </c>
      <c r="E5" s="328"/>
      <c r="F5" s="209" t="s">
        <v>375</v>
      </c>
      <c r="H5" s="172" t="str">
        <f t="shared" ref="H5:H10" si="0">D5</f>
        <v>令和○年○月○日</v>
      </c>
    </row>
    <row r="6" spans="1:15" ht="30" customHeight="1" x14ac:dyDescent="0.2">
      <c r="B6" s="205"/>
      <c r="C6" s="44" t="s">
        <v>376</v>
      </c>
      <c r="D6" s="322" t="s">
        <v>377</v>
      </c>
      <c r="E6" s="323"/>
      <c r="F6" s="44" t="s">
        <v>378</v>
      </c>
      <c r="H6" s="172" t="str">
        <f t="shared" si="0"/>
        <v>○○市○○町○○番地</v>
      </c>
    </row>
    <row r="7" spans="1:15" ht="30" customHeight="1" x14ac:dyDescent="0.2">
      <c r="B7" s="205"/>
      <c r="C7" s="44" t="s">
        <v>379</v>
      </c>
      <c r="D7" s="329" t="s">
        <v>357</v>
      </c>
      <c r="E7" s="330"/>
      <c r="F7" s="44" t="s">
        <v>380</v>
      </c>
      <c r="H7" s="172" t="str">
        <f t="shared" si="0"/>
        <v>株式会社○○○○</v>
      </c>
    </row>
    <row r="8" spans="1:15" ht="30" customHeight="1" x14ac:dyDescent="0.2">
      <c r="B8" s="205"/>
      <c r="C8" s="44" t="s">
        <v>381</v>
      </c>
      <c r="D8" s="322" t="s">
        <v>382</v>
      </c>
      <c r="E8" s="323"/>
      <c r="F8" s="44" t="s">
        <v>380</v>
      </c>
      <c r="H8" s="172" t="str">
        <f t="shared" si="0"/>
        <v>代表取締役　○○○○</v>
      </c>
    </row>
    <row r="9" spans="1:15" ht="30" customHeight="1" x14ac:dyDescent="0.2">
      <c r="B9" s="205"/>
      <c r="C9" s="44" t="s">
        <v>383</v>
      </c>
      <c r="D9" s="322" t="s">
        <v>384</v>
      </c>
      <c r="E9" s="323"/>
      <c r="F9" s="44" t="s">
        <v>380</v>
      </c>
      <c r="H9" s="172" t="str">
        <f t="shared" si="0"/>
        <v>000-000-0000</v>
      </c>
    </row>
    <row r="10" spans="1:15" ht="30" customHeight="1" x14ac:dyDescent="0.2">
      <c r="B10" s="205"/>
      <c r="C10" s="44" t="s">
        <v>385</v>
      </c>
      <c r="D10" s="322" t="s">
        <v>386</v>
      </c>
      <c r="E10" s="323"/>
      <c r="F10" s="44" t="s">
        <v>380</v>
      </c>
      <c r="H10" s="172" t="str">
        <f t="shared" si="0"/>
        <v>○○○○</v>
      </c>
    </row>
    <row r="11" spans="1:15" ht="30" customHeight="1" x14ac:dyDescent="0.2">
      <c r="B11" s="205"/>
      <c r="C11" s="44" t="s">
        <v>387</v>
      </c>
      <c r="D11" s="322" t="s">
        <v>412</v>
      </c>
      <c r="E11" s="323"/>
      <c r="F11" s="210" t="s">
        <v>388</v>
      </c>
      <c r="H11" s="172" t="str">
        <f>D11</f>
        <v>○○・△△特定建設工事共同企業体</v>
      </c>
    </row>
    <row r="12" spans="1:15" s="112" customFormat="1" ht="30" customHeight="1" x14ac:dyDescent="0.2">
      <c r="C12" s="206" t="s">
        <v>392</v>
      </c>
      <c r="D12" s="325" t="s">
        <v>393</v>
      </c>
      <c r="E12" s="326"/>
      <c r="F12" s="206" t="s">
        <v>137</v>
      </c>
      <c r="H12" s="207" t="s">
        <v>395</v>
      </c>
    </row>
    <row r="13" spans="1:15" s="247" customFormat="1" ht="30" customHeight="1" x14ac:dyDescent="0.2">
      <c r="C13" s="248" t="s">
        <v>136</v>
      </c>
      <c r="D13" s="327" t="s">
        <v>293</v>
      </c>
      <c r="E13" s="328"/>
      <c r="F13" s="212" t="s">
        <v>394</v>
      </c>
      <c r="G13" s="249"/>
      <c r="H13" s="172" t="str">
        <f t="shared" ref="H13:H15" si="1">D13</f>
        <v>令和○年○月○日</v>
      </c>
      <c r="I13" s="175"/>
      <c r="J13" s="175"/>
    </row>
    <row r="14" spans="1:15" s="247" customFormat="1" ht="30" customHeight="1" x14ac:dyDescent="0.2">
      <c r="C14" s="250" t="s">
        <v>134</v>
      </c>
      <c r="D14" s="337" t="s">
        <v>142</v>
      </c>
      <c r="E14" s="338"/>
      <c r="F14" s="172"/>
      <c r="G14" s="249"/>
      <c r="H14" s="172" t="str">
        <f t="shared" si="1"/>
        <v xml:space="preserve">第○○-○○○○○-○○○○号 </v>
      </c>
      <c r="I14" s="175"/>
      <c r="J14" s="175"/>
    </row>
    <row r="15" spans="1:15" s="247" customFormat="1" ht="30" customHeight="1" x14ac:dyDescent="0.2">
      <c r="C15" s="251" t="s">
        <v>135</v>
      </c>
      <c r="D15" s="335" t="s">
        <v>368</v>
      </c>
      <c r="E15" s="336"/>
      <c r="F15" s="172"/>
      <c r="G15" s="249"/>
      <c r="H15" s="172" t="str">
        <f t="shared" si="1"/>
        <v>○○○○○○○○○○○○工事</v>
      </c>
      <c r="I15" s="175"/>
      <c r="J15" s="175"/>
    </row>
    <row r="16" spans="1:15" s="112" customFormat="1" ht="30" customHeight="1" x14ac:dyDescent="0.2">
      <c r="C16" s="252" t="s">
        <v>230</v>
      </c>
      <c r="D16" s="333"/>
      <c r="E16" s="334"/>
      <c r="F16" s="233" t="s">
        <v>409</v>
      </c>
      <c r="H16" s="176">
        <f>IF(OR(D16="一般土木工事",D16="舗装工事"),1,10)</f>
        <v>10</v>
      </c>
      <c r="I16" s="112" t="s">
        <v>220</v>
      </c>
    </row>
    <row r="17" spans="3:9" s="112" customFormat="1" ht="30" customHeight="1" x14ac:dyDescent="0.2">
      <c r="C17" s="251" t="s">
        <v>231</v>
      </c>
      <c r="D17" s="329"/>
      <c r="E17" s="330"/>
      <c r="F17" s="233"/>
      <c r="H17" s="176" t="e">
        <f>VLOOKUP(D17,リスト2!G3:I7,3,FALSE)</f>
        <v>#N/A</v>
      </c>
      <c r="I17" s="112" t="s">
        <v>273</v>
      </c>
    </row>
    <row r="18" spans="3:9" s="112" customFormat="1" ht="30" customHeight="1" x14ac:dyDescent="0.2">
      <c r="C18" s="331" t="s">
        <v>280</v>
      </c>
      <c r="D18" s="174" t="s">
        <v>124</v>
      </c>
      <c r="E18" s="174" t="s">
        <v>130</v>
      </c>
      <c r="F18" s="331" t="s">
        <v>292</v>
      </c>
    </row>
    <row r="19" spans="3:9" s="112" customFormat="1" ht="30" customHeight="1" x14ac:dyDescent="0.2">
      <c r="C19" s="332"/>
      <c r="D19" s="211" t="s">
        <v>295</v>
      </c>
      <c r="E19" s="211" t="s">
        <v>295</v>
      </c>
      <c r="F19" s="332"/>
    </row>
    <row r="20" spans="3:9" s="112" customFormat="1" ht="30" customHeight="1" x14ac:dyDescent="0.2">
      <c r="C20" s="103" t="s">
        <v>132</v>
      </c>
      <c r="D20" s="173" t="str">
        <f>VLOOKUP(D19,リスト2!$C$3:$E$64,2,FALSE)</f>
        <v>-</v>
      </c>
      <c r="E20" s="173" t="str">
        <f>VLOOKUP(E19,リスト2!$C$3:$E$64,2,FALSE)</f>
        <v>-</v>
      </c>
      <c r="F20" s="173" t="s">
        <v>278</v>
      </c>
    </row>
    <row r="21" spans="3:9" s="112" customFormat="1" ht="30" customHeight="1" x14ac:dyDescent="0.2">
      <c r="C21" s="103" t="s">
        <v>133</v>
      </c>
      <c r="D21" s="173" t="str">
        <f>VLOOKUP(D19,リスト2!$C$3:$E$64,3,FALSE)</f>
        <v>-</v>
      </c>
      <c r="E21" s="173" t="str">
        <f>VLOOKUP(E19,リスト2!$C$3:$E$64,3,FALSE)</f>
        <v>-</v>
      </c>
      <c r="F21" s="173" t="s">
        <v>131</v>
      </c>
    </row>
    <row r="22" spans="3:9" s="112" customFormat="1" ht="30" customHeight="1" x14ac:dyDescent="0.2">
      <c r="F22" s="253" t="s">
        <v>279</v>
      </c>
    </row>
    <row r="23" spans="3:9" s="112" customFormat="1" ht="30" customHeight="1" x14ac:dyDescent="0.2">
      <c r="C23" s="173" t="s">
        <v>128</v>
      </c>
      <c r="D23" s="254" t="e">
        <f>'3.様式第6～8号(簡易型)'!S1</f>
        <v>#N/A</v>
      </c>
      <c r="E23" s="173" t="s">
        <v>129</v>
      </c>
      <c r="F23" s="213" t="s">
        <v>391</v>
      </c>
    </row>
    <row r="24" spans="3:9" s="112" customFormat="1" ht="20.100000000000001" customHeight="1" x14ac:dyDescent="0.2"/>
    <row r="25" spans="3:9" s="112" customFormat="1" x14ac:dyDescent="0.2"/>
    <row r="26" spans="3:9" s="112" customFormat="1" x14ac:dyDescent="0.2"/>
    <row r="27" spans="3:9" s="112" customFormat="1" x14ac:dyDescent="0.2"/>
    <row r="28" spans="3:9" s="112" customFormat="1" x14ac:dyDescent="0.2"/>
    <row r="29" spans="3:9" s="112" customFormat="1" x14ac:dyDescent="0.2"/>
    <row r="30" spans="3:9" s="112" customFormat="1" x14ac:dyDescent="0.2"/>
    <row r="31" spans="3:9" s="112" customFormat="1" x14ac:dyDescent="0.2"/>
    <row r="32" spans="3:9" s="112" customFormat="1" x14ac:dyDescent="0.2"/>
    <row r="33" s="112" customFormat="1" x14ac:dyDescent="0.2"/>
  </sheetData>
  <sheetProtection password="AA7A" sheet="1" objects="1" scenarios="1"/>
  <mergeCells count="17">
    <mergeCell ref="F18:F19"/>
    <mergeCell ref="D12:E12"/>
    <mergeCell ref="D16:E16"/>
    <mergeCell ref="D15:E15"/>
    <mergeCell ref="C18:C19"/>
    <mergeCell ref="D13:E13"/>
    <mergeCell ref="D14:E14"/>
    <mergeCell ref="D17:E17"/>
    <mergeCell ref="D9:E9"/>
    <mergeCell ref="D10:E10"/>
    <mergeCell ref="D11:E11"/>
    <mergeCell ref="C1:F1"/>
    <mergeCell ref="D4:E4"/>
    <mergeCell ref="D5:E5"/>
    <mergeCell ref="D6:E6"/>
    <mergeCell ref="D7:E7"/>
    <mergeCell ref="D8:E8"/>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38100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137160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213360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708660</xdr:colOff>
                    <xdr:row>3</xdr:row>
                    <xdr:rowOff>304800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342900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213360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304800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342900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1775460</xdr:colOff>
                    <xdr:row>4</xdr:row>
                    <xdr:rowOff>175260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リスト!$F$4:$F$21</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4" zoomScaleNormal="100" zoomScaleSheetLayoutView="100" workbookViewId="0">
      <selection activeCell="A5" sqref="A5:D5"/>
    </sheetView>
  </sheetViews>
  <sheetFormatPr defaultColWidth="9" defaultRowHeight="13.2" x14ac:dyDescent="0.2"/>
  <cols>
    <col min="1" max="1" width="33.6640625" style="255" customWidth="1"/>
    <col min="2" max="2" width="15.6640625" style="255" customWidth="1"/>
    <col min="3" max="3" width="29.6640625" style="255" customWidth="1"/>
    <col min="4" max="4" width="3.6640625" style="255" customWidth="1"/>
    <col min="5" max="16384" width="9" style="255"/>
  </cols>
  <sheetData>
    <row r="1" spans="1:8" x14ac:dyDescent="0.2">
      <c r="D1" s="313" t="str">
        <f>'1.基本データ(このシートは削除しないこと！)'!H1</f>
        <v>令和5年度様式（令和5年4月1日以降の入札公告から適用）</v>
      </c>
    </row>
    <row r="4" spans="1:8" ht="14.4" x14ac:dyDescent="0.2">
      <c r="A4" s="339" t="s">
        <v>20</v>
      </c>
      <c r="B4" s="339"/>
      <c r="C4" s="339"/>
      <c r="D4" s="339"/>
    </row>
    <row r="5" spans="1:8" ht="21" x14ac:dyDescent="0.2">
      <c r="A5" s="342" t="s">
        <v>6</v>
      </c>
      <c r="B5" s="342"/>
      <c r="C5" s="342"/>
      <c r="D5" s="342"/>
    </row>
    <row r="6" spans="1:8" ht="13.5" customHeight="1" x14ac:dyDescent="0.2">
      <c r="C6" s="344" t="str">
        <f>'1.基本データ(このシートは削除しないこと！)'!H5</f>
        <v>令和○年○月○日</v>
      </c>
      <c r="D6" s="344"/>
    </row>
    <row r="7" spans="1:8" ht="14.4" x14ac:dyDescent="0.2">
      <c r="A7" s="256"/>
      <c r="B7" s="256"/>
    </row>
    <row r="8" spans="1:8" ht="14.4" x14ac:dyDescent="0.2">
      <c r="A8" s="339" t="s">
        <v>19</v>
      </c>
      <c r="B8" s="339"/>
      <c r="C8" s="339"/>
      <c r="D8" s="339"/>
    </row>
    <row r="9" spans="1:8" ht="14.4" x14ac:dyDescent="0.2">
      <c r="A9" s="256"/>
      <c r="B9" s="256"/>
    </row>
    <row r="10" spans="1:8" ht="20.100000000000001" customHeight="1" x14ac:dyDescent="0.2">
      <c r="A10" s="256"/>
      <c r="B10" s="256"/>
      <c r="C10" s="345" t="str">
        <f>IF('1.基本データ(このシートは削除しないこと！)'!H11=0,"",'1.基本データ(このシートは削除しないこと！)'!H11)</f>
        <v>○○・△△特定建設工事共同企業体</v>
      </c>
      <c r="D10" s="345"/>
    </row>
    <row r="11" spans="1:8" ht="20.100000000000001" customHeight="1" x14ac:dyDescent="0.2">
      <c r="A11" s="256"/>
      <c r="B11" s="257" t="str">
        <f>IF('1.基本データ(このシートは削除しないこと！)'!H11=0," ","代表構成員")</f>
        <v>代表構成員</v>
      </c>
      <c r="C11" s="346" t="str">
        <f>'1.基本データ(このシートは削除しないこと！)'!H6</f>
        <v>○○市○○町○○番地</v>
      </c>
      <c r="D11" s="346"/>
    </row>
    <row r="12" spans="1:8" ht="20.100000000000001" customHeight="1" x14ac:dyDescent="0.2">
      <c r="B12" s="258" t="s">
        <v>7</v>
      </c>
      <c r="C12" s="346"/>
      <c r="D12" s="346"/>
    </row>
    <row r="13" spans="1:8" ht="20.100000000000001" customHeight="1" x14ac:dyDescent="0.2">
      <c r="B13" s="259" t="s">
        <v>8</v>
      </c>
      <c r="C13" s="347" t="str">
        <f>'1.基本データ(このシートは削除しないこと！)'!H7</f>
        <v>株式会社○○○○</v>
      </c>
      <c r="D13" s="347"/>
    </row>
    <row r="14" spans="1:8" ht="20.100000000000001" customHeight="1" x14ac:dyDescent="0.2">
      <c r="B14" s="259" t="s">
        <v>17</v>
      </c>
      <c r="C14" s="347" t="str">
        <f>'1.基本データ(このシートは削除しないこと！)'!H8</f>
        <v>代表取締役　○○○○</v>
      </c>
      <c r="D14" s="347"/>
    </row>
    <row r="15" spans="1:8" ht="20.100000000000001" customHeight="1" x14ac:dyDescent="0.2">
      <c r="B15" s="318"/>
      <c r="C15" s="260"/>
    </row>
    <row r="16" spans="1:8" ht="20.100000000000001" customHeight="1" x14ac:dyDescent="0.2">
      <c r="B16" s="318" t="s">
        <v>9</v>
      </c>
      <c r="C16" s="260" t="str">
        <f>'1.基本データ(このシートは削除しないこと！)'!H9</f>
        <v>000-000-0000</v>
      </c>
      <c r="G16" s="261"/>
      <c r="H16" s="261"/>
    </row>
    <row r="17" spans="1:9" ht="20.100000000000001" customHeight="1" x14ac:dyDescent="0.2">
      <c r="B17" s="318" t="s">
        <v>18</v>
      </c>
      <c r="C17" s="260" t="str">
        <f>'1.基本データ(このシートは削除しないこと！)'!H10</f>
        <v>○○○○</v>
      </c>
      <c r="D17" s="255" t="s">
        <v>16</v>
      </c>
    </row>
    <row r="18" spans="1:9" ht="14.4" x14ac:dyDescent="0.2">
      <c r="A18" s="256"/>
      <c r="B18" s="256"/>
    </row>
    <row r="19" spans="1:9" ht="83.25" customHeight="1" x14ac:dyDescent="0.2">
      <c r="A19" s="340"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9" s="340"/>
      <c r="C19" s="340"/>
      <c r="D19" s="340"/>
      <c r="I19" s="261"/>
    </row>
    <row r="20" spans="1:9" ht="14.25" customHeight="1" x14ac:dyDescent="0.2">
      <c r="A20" s="343" t="s">
        <v>10</v>
      </c>
      <c r="B20" s="343"/>
      <c r="C20" s="343"/>
      <c r="D20" s="343"/>
    </row>
    <row r="21" spans="1:9" ht="19.95" customHeight="1" x14ac:dyDescent="0.2">
      <c r="A21" s="341" t="s">
        <v>326</v>
      </c>
      <c r="B21" s="341"/>
      <c r="C21" s="341"/>
      <c r="D21" s="341"/>
    </row>
    <row r="22" spans="1:9" ht="19.95" customHeight="1" x14ac:dyDescent="0.2">
      <c r="A22" s="341" t="s">
        <v>324</v>
      </c>
      <c r="B22" s="341"/>
      <c r="C22" s="341"/>
      <c r="D22" s="341"/>
    </row>
    <row r="23" spans="1:9" ht="19.95" customHeight="1" x14ac:dyDescent="0.2">
      <c r="A23" s="341" t="s">
        <v>410</v>
      </c>
      <c r="B23" s="341"/>
      <c r="C23" s="341"/>
      <c r="D23" s="341"/>
    </row>
    <row r="24" spans="1:9" ht="14.25" customHeight="1" x14ac:dyDescent="0.2">
      <c r="A24" s="317"/>
      <c r="B24" s="317"/>
      <c r="C24" s="317"/>
      <c r="D24" s="317"/>
    </row>
    <row r="25" spans="1:9" ht="19.95" customHeight="1" x14ac:dyDescent="0.2">
      <c r="A25" s="341" t="s">
        <v>327</v>
      </c>
      <c r="B25" s="341"/>
      <c r="C25" s="341"/>
      <c r="D25" s="341"/>
    </row>
    <row r="26" spans="1:9" ht="19.95" customHeight="1" x14ac:dyDescent="0.2">
      <c r="A26" s="341" t="s">
        <v>325</v>
      </c>
      <c r="B26" s="341"/>
      <c r="C26" s="341"/>
      <c r="D26" s="341"/>
    </row>
    <row r="27" spans="1:9" ht="19.95" customHeight="1" x14ac:dyDescent="0.2">
      <c r="A27" s="341" t="s">
        <v>411</v>
      </c>
      <c r="B27" s="341"/>
      <c r="C27" s="341"/>
      <c r="D27" s="341"/>
    </row>
    <row r="28" spans="1:9" ht="14.25" customHeight="1" x14ac:dyDescent="0.2">
      <c r="A28" s="341"/>
      <c r="B28" s="341"/>
      <c r="C28" s="341"/>
      <c r="D28" s="341"/>
    </row>
    <row r="29" spans="1:9" ht="19.95" customHeight="1" x14ac:dyDescent="0.2">
      <c r="A29" s="339" t="s">
        <v>328</v>
      </c>
      <c r="B29" s="339"/>
      <c r="C29" s="339"/>
      <c r="D29" s="339"/>
    </row>
    <row r="30" spans="1:9" ht="19.95" customHeight="1" x14ac:dyDescent="0.2">
      <c r="A30" s="339" t="s">
        <v>11</v>
      </c>
      <c r="B30" s="339"/>
      <c r="C30" s="339"/>
      <c r="D30" s="339"/>
    </row>
    <row r="31" spans="1:9" ht="19.95" customHeight="1" x14ac:dyDescent="0.2">
      <c r="A31" s="339" t="s">
        <v>12</v>
      </c>
      <c r="B31" s="339"/>
      <c r="C31" s="339"/>
      <c r="D31" s="339"/>
    </row>
    <row r="32" spans="1:9" ht="19.95" customHeight="1" x14ac:dyDescent="0.2">
      <c r="A32" s="339" t="s">
        <v>13</v>
      </c>
      <c r="B32" s="339"/>
      <c r="C32" s="339"/>
      <c r="D32" s="339"/>
    </row>
    <row r="33" spans="1:4" ht="19.95" customHeight="1" x14ac:dyDescent="0.2">
      <c r="A33" s="339" t="s">
        <v>14</v>
      </c>
      <c r="B33" s="339"/>
      <c r="C33" s="339"/>
      <c r="D33" s="339"/>
    </row>
    <row r="34" spans="1:4" ht="14.25" customHeight="1" x14ac:dyDescent="0.2">
      <c r="A34" s="339"/>
      <c r="B34" s="339"/>
      <c r="C34" s="339"/>
      <c r="D34" s="339"/>
    </row>
    <row r="35" spans="1:4" ht="19.95" customHeight="1" x14ac:dyDescent="0.2">
      <c r="A35" s="339" t="s">
        <v>329</v>
      </c>
      <c r="B35" s="339"/>
      <c r="C35" s="339"/>
      <c r="D35" s="339"/>
    </row>
    <row r="36" spans="1:4" ht="19.95" customHeight="1" x14ac:dyDescent="0.2">
      <c r="A36" s="339" t="s">
        <v>11</v>
      </c>
      <c r="B36" s="339"/>
      <c r="C36" s="339"/>
      <c r="D36" s="339"/>
    </row>
    <row r="37" spans="1:4" ht="19.95" customHeight="1" x14ac:dyDescent="0.2">
      <c r="A37" s="339" t="s">
        <v>12</v>
      </c>
      <c r="B37" s="339"/>
      <c r="C37" s="339"/>
      <c r="D37" s="339"/>
    </row>
    <row r="38" spans="1:4" ht="19.95" customHeight="1" x14ac:dyDescent="0.2">
      <c r="A38" s="339" t="s">
        <v>13</v>
      </c>
      <c r="B38" s="339"/>
      <c r="C38" s="339"/>
      <c r="D38" s="339"/>
    </row>
    <row r="39" spans="1:4" ht="19.95" customHeight="1" x14ac:dyDescent="0.2">
      <c r="A39" s="339" t="s">
        <v>14</v>
      </c>
      <c r="B39" s="339"/>
      <c r="C39" s="339"/>
      <c r="D39" s="339"/>
    </row>
    <row r="40" spans="1:4" ht="19.95" customHeight="1" x14ac:dyDescent="0.2">
      <c r="A40" s="339" t="s">
        <v>15</v>
      </c>
      <c r="B40" s="339"/>
      <c r="C40" s="339"/>
      <c r="D40" s="339"/>
    </row>
    <row r="41" spans="1:4" ht="19.95" customHeight="1" x14ac:dyDescent="0.2">
      <c r="A41" s="339"/>
      <c r="B41" s="339"/>
      <c r="C41" s="339"/>
      <c r="D41" s="339"/>
    </row>
    <row r="42" spans="1:4" ht="19.95" customHeight="1" x14ac:dyDescent="0.2">
      <c r="A42" s="339"/>
      <c r="B42" s="339"/>
      <c r="C42" s="339"/>
      <c r="D42" s="339"/>
    </row>
  </sheetData>
  <sheetProtection password="AA7A" sheet="1" objects="1" scenarios="1"/>
  <mergeCells count="31">
    <mergeCell ref="A28:D28"/>
    <mergeCell ref="A29:D29"/>
    <mergeCell ref="A4:D4"/>
    <mergeCell ref="A5:D5"/>
    <mergeCell ref="A8:D8"/>
    <mergeCell ref="A20:D20"/>
    <mergeCell ref="A21:D21"/>
    <mergeCell ref="A25:D25"/>
    <mergeCell ref="A26:D26"/>
    <mergeCell ref="A27:D27"/>
    <mergeCell ref="C6:D6"/>
    <mergeCell ref="C10:D10"/>
    <mergeCell ref="C11:D12"/>
    <mergeCell ref="C13:D13"/>
    <mergeCell ref="C14:D14"/>
    <mergeCell ref="A42:D42"/>
    <mergeCell ref="A19:D19"/>
    <mergeCell ref="A37:D37"/>
    <mergeCell ref="A38:D38"/>
    <mergeCell ref="A39:D39"/>
    <mergeCell ref="A40:D40"/>
    <mergeCell ref="A41:D41"/>
    <mergeCell ref="A31:D31"/>
    <mergeCell ref="A32:D32"/>
    <mergeCell ref="A33:D33"/>
    <mergeCell ref="A34:D34"/>
    <mergeCell ref="A35:D35"/>
    <mergeCell ref="A36:D36"/>
    <mergeCell ref="A30:D30"/>
    <mergeCell ref="A22:D22"/>
    <mergeCell ref="A23:D23"/>
  </mergeCells>
  <phoneticPr fontId="36"/>
  <printOptions horizontalCentered="1" verticalCentered="1"/>
  <pageMargins left="0.9055118110236221" right="0.9055118110236221" top="0.15748031496062992"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9"/>
  <sheetViews>
    <sheetView showGridLines="0" view="pageBreakPreview" zoomScale="60" zoomScaleNormal="60" workbookViewId="0">
      <pane ySplit="1" topLeftCell="A2" activePane="bottomLeft" state="frozen"/>
      <selection pane="bottomLeft" activeCell="I7" sqref="I7:Q7"/>
    </sheetView>
  </sheetViews>
  <sheetFormatPr defaultColWidth="8.88671875" defaultRowHeight="13.2" x14ac:dyDescent="0.2"/>
  <cols>
    <col min="1" max="1" width="2" style="34" customWidth="1"/>
    <col min="2" max="3" width="3.6640625" style="34" customWidth="1"/>
    <col min="4" max="4" width="13" style="34" customWidth="1"/>
    <col min="5" max="5" width="5.77734375" style="34" customWidth="1"/>
    <col min="6" max="6" width="6.21875" style="34" customWidth="1"/>
    <col min="7" max="7" width="17" style="34" customWidth="1"/>
    <col min="8" max="8" width="7.33203125" style="34" customWidth="1"/>
    <col min="9" max="10" width="3.33203125" style="34" customWidth="1"/>
    <col min="11" max="14" width="3.6640625" style="34" customWidth="1"/>
    <col min="15" max="15" width="3.77734375" style="34" customWidth="1"/>
    <col min="16" max="17" width="3.6640625" style="34" customWidth="1"/>
    <col min="18" max="18" width="11.77734375" style="34" customWidth="1"/>
    <col min="19" max="19" width="17.77734375" style="34" customWidth="1"/>
    <col min="20" max="21" width="9" style="34" customWidth="1"/>
    <col min="22" max="22" width="26.21875" style="34" customWidth="1"/>
    <col min="23" max="23" width="10.6640625" style="34" customWidth="1"/>
    <col min="24" max="24" width="12.21875" style="34" customWidth="1"/>
    <col min="25" max="25" width="9" style="34" customWidth="1"/>
    <col min="26" max="27" width="10.6640625" style="34" customWidth="1"/>
    <col min="28" max="30" width="9" style="34" customWidth="1"/>
    <col min="31" max="33" width="9.44140625" style="34" customWidth="1"/>
    <col min="34" max="34" width="12" style="34" customWidth="1"/>
    <col min="35" max="35" width="11.6640625" style="34" customWidth="1"/>
    <col min="36" max="36" width="11.77734375" style="34" customWidth="1"/>
    <col min="37" max="37" width="11.88671875" style="34" customWidth="1"/>
    <col min="38" max="38" width="12" style="34" customWidth="1"/>
    <col min="39" max="39" width="12.6640625" style="34" customWidth="1"/>
    <col min="40" max="41" width="12.21875" style="34" customWidth="1"/>
    <col min="42" max="42" width="12.109375" style="34" customWidth="1"/>
    <col min="43" max="43" width="11" style="34" customWidth="1"/>
    <col min="44" max="44" width="8.88671875" style="34"/>
    <col min="45" max="45" width="11.44140625" style="34" customWidth="1"/>
    <col min="46" max="50" width="8.88671875" style="34"/>
    <col min="51" max="51" width="11.44140625" style="34" customWidth="1"/>
    <col min="52" max="52" width="11.77734375" style="34" customWidth="1"/>
    <col min="53" max="16384" width="8.88671875" style="34"/>
  </cols>
  <sheetData>
    <row r="1" spans="1:42" ht="24.75" customHeight="1" thickTop="1" thickBot="1" x14ac:dyDescent="0.25">
      <c r="A1" s="30"/>
      <c r="B1" s="31"/>
      <c r="C1" s="31"/>
      <c r="D1" s="32"/>
      <c r="E1" s="32"/>
      <c r="F1" s="32"/>
      <c r="G1" s="32"/>
      <c r="H1" s="32"/>
      <c r="I1" s="32"/>
      <c r="J1" s="32"/>
      <c r="K1" s="32"/>
      <c r="L1" s="32"/>
      <c r="M1" s="32"/>
      <c r="N1" s="32"/>
      <c r="O1" s="32"/>
      <c r="P1" s="32"/>
      <c r="Q1" s="351" t="s">
        <v>3</v>
      </c>
      <c r="R1" s="352"/>
      <c r="S1" s="33" t="e">
        <f>SUM(F7:F74)</f>
        <v>#N/A</v>
      </c>
    </row>
    <row r="2" spans="1:42" ht="30" customHeight="1" thickTop="1" x14ac:dyDescent="0.2">
      <c r="A2" s="30"/>
      <c r="B2" s="31"/>
      <c r="C2" s="31"/>
      <c r="D2" s="32"/>
      <c r="E2" s="32"/>
      <c r="F2" s="32"/>
      <c r="G2" s="32"/>
      <c r="H2" s="32"/>
      <c r="I2" s="32"/>
      <c r="J2" s="32"/>
      <c r="K2" s="32"/>
      <c r="L2" s="32"/>
      <c r="M2" s="32"/>
      <c r="N2" s="32"/>
      <c r="O2" s="32"/>
      <c r="P2" s="32"/>
      <c r="Q2" s="314"/>
      <c r="R2" s="314"/>
      <c r="S2" s="315" t="str">
        <f>'1.基本データ(このシートは削除しないこと！)'!H1</f>
        <v>令和5年度様式（令和5年4月1日以降の入札公告から適用）</v>
      </c>
    </row>
    <row r="3" spans="1:42" ht="14.25" customHeight="1" x14ac:dyDescent="0.2">
      <c r="A3" s="35"/>
      <c r="B3" s="376" t="s">
        <v>262</v>
      </c>
      <c r="C3" s="376"/>
      <c r="D3" s="376"/>
      <c r="E3" s="376"/>
      <c r="F3" s="376"/>
      <c r="G3" s="376"/>
      <c r="H3" s="376"/>
      <c r="I3" s="240"/>
      <c r="J3" s="240"/>
      <c r="K3" s="240"/>
      <c r="L3" s="240"/>
      <c r="M3" s="240"/>
      <c r="N3" s="240"/>
      <c r="O3" s="240"/>
      <c r="P3" s="240"/>
      <c r="Q3" s="36"/>
      <c r="S3" s="188" t="s">
        <v>336</v>
      </c>
    </row>
    <row r="4" spans="1:42" ht="16.5" customHeight="1" x14ac:dyDescent="0.2">
      <c r="A4" s="35"/>
      <c r="B4" s="459" t="s">
        <v>143</v>
      </c>
      <c r="C4" s="459"/>
      <c r="D4" s="459"/>
      <c r="E4" s="460" t="str">
        <f>'1.基本データ(このシートは削除しないこと！)'!H14&amp;'1.基本データ(このシートは削除しないこと！)'!H15</f>
        <v>第○○-○○○○○-○○○○号 ○○○○○○○○○○○○工事</v>
      </c>
      <c r="F4" s="460"/>
      <c r="G4" s="460"/>
      <c r="H4" s="460"/>
      <c r="I4" s="460"/>
      <c r="J4" s="460"/>
      <c r="K4" s="460"/>
      <c r="L4" s="460"/>
      <c r="M4" s="460"/>
      <c r="N4" s="460"/>
      <c r="O4" s="460"/>
      <c r="P4" s="460"/>
      <c r="Q4" s="460"/>
      <c r="R4" s="460"/>
    </row>
    <row r="5" spans="1:42" ht="16.5" customHeight="1" thickBot="1" x14ac:dyDescent="0.25">
      <c r="A5" s="35"/>
      <c r="B5" s="462" t="s">
        <v>144</v>
      </c>
      <c r="C5" s="462"/>
      <c r="D5" s="462"/>
      <c r="E5" s="311" t="str">
        <f>IF('1.基本データ(このシートは削除しないこと！)'!H11=0,'1.基本データ(このシートは削除しないこと！)'!H7,'1.基本データ(このシートは削除しないこと！)'!H11)</f>
        <v>○○・△△特定建設工事共同企業体</v>
      </c>
      <c r="F5" s="312"/>
      <c r="G5" s="312"/>
      <c r="H5" s="312"/>
      <c r="I5" s="312"/>
      <c r="J5" s="312"/>
      <c r="K5" s="312"/>
      <c r="L5" s="312"/>
      <c r="M5" s="312"/>
      <c r="N5" s="312"/>
      <c r="O5" s="312"/>
      <c r="P5" s="312"/>
      <c r="Q5" s="312"/>
      <c r="R5" s="312"/>
      <c r="S5" s="35"/>
    </row>
    <row r="6" spans="1:42" ht="22.5" customHeight="1" thickBot="1" x14ac:dyDescent="0.25">
      <c r="A6" s="35"/>
      <c r="B6" s="461" t="s">
        <v>1</v>
      </c>
      <c r="C6" s="461"/>
      <c r="D6" s="461"/>
      <c r="E6" s="39" t="s">
        <v>173</v>
      </c>
      <c r="F6" s="191" t="s">
        <v>2</v>
      </c>
      <c r="G6" s="367" t="s">
        <v>427</v>
      </c>
      <c r="H6" s="368"/>
      <c r="I6" s="368"/>
      <c r="J6" s="368"/>
      <c r="K6" s="368"/>
      <c r="L6" s="368"/>
      <c r="M6" s="368"/>
      <c r="N6" s="368"/>
      <c r="O6" s="368"/>
      <c r="P6" s="368"/>
      <c r="Q6" s="368"/>
      <c r="R6" s="368"/>
      <c r="S6" s="369"/>
      <c r="V6" s="40" t="s">
        <v>140</v>
      </c>
      <c r="AB6" s="41"/>
      <c r="AC6" s="41"/>
      <c r="AD6" s="42" t="s">
        <v>175</v>
      </c>
      <c r="AE6" s="238" t="s">
        <v>176</v>
      </c>
      <c r="AG6" s="41"/>
      <c r="AH6" s="41"/>
      <c r="AP6" s="43" t="s">
        <v>177</v>
      </c>
    </row>
    <row r="7" spans="1:42" ht="32.1" customHeight="1" thickBot="1" x14ac:dyDescent="0.2">
      <c r="A7" s="35"/>
      <c r="B7" s="491" t="s">
        <v>226</v>
      </c>
      <c r="C7" s="497" t="s">
        <v>442</v>
      </c>
      <c r="D7" s="497"/>
      <c r="E7" s="413">
        <f>AD7</f>
        <v>1</v>
      </c>
      <c r="F7" s="402" t="str">
        <f>IF(Y7=0,"-",AP7)</f>
        <v>-</v>
      </c>
      <c r="G7" s="374" t="s">
        <v>245</v>
      </c>
      <c r="H7" s="375"/>
      <c r="I7" s="377"/>
      <c r="J7" s="378"/>
      <c r="K7" s="378"/>
      <c r="L7" s="378"/>
      <c r="M7" s="378"/>
      <c r="N7" s="378"/>
      <c r="O7" s="378"/>
      <c r="P7" s="378"/>
      <c r="Q7" s="379"/>
      <c r="R7" s="300" t="s">
        <v>305</v>
      </c>
      <c r="S7" s="348"/>
      <c r="V7" s="44">
        <f>IF(I7="",0,1)</f>
        <v>0</v>
      </c>
      <c r="W7" s="44">
        <f>IF(S7="",0,1)</f>
        <v>0</v>
      </c>
      <c r="X7" s="45"/>
      <c r="Y7" s="46">
        <f>SUM(V7:W9)</f>
        <v>0</v>
      </c>
      <c r="Z7" s="47" t="s">
        <v>207</v>
      </c>
      <c r="AA7" s="48"/>
      <c r="AB7" s="49"/>
      <c r="AC7" s="50"/>
      <c r="AD7" s="51">
        <v>1</v>
      </c>
      <c r="AE7" s="52">
        <f>IF(Y7=4,AD7,0)</f>
        <v>0</v>
      </c>
      <c r="AG7" s="49"/>
      <c r="AH7" s="49"/>
      <c r="AP7" s="53">
        <f>IF(Y7=4,AE7,0)</f>
        <v>0</v>
      </c>
    </row>
    <row r="8" spans="1:42" ht="32.1" customHeight="1" thickBot="1" x14ac:dyDescent="0.25">
      <c r="A8" s="35"/>
      <c r="B8" s="492"/>
      <c r="C8" s="497"/>
      <c r="D8" s="497"/>
      <c r="E8" s="414"/>
      <c r="F8" s="402"/>
      <c r="G8" s="372" t="s">
        <v>402</v>
      </c>
      <c r="H8" s="373"/>
      <c r="I8" s="357"/>
      <c r="J8" s="358"/>
      <c r="K8" s="358"/>
      <c r="L8" s="358"/>
      <c r="M8" s="179" t="s">
        <v>299</v>
      </c>
      <c r="N8" s="358"/>
      <c r="O8" s="358"/>
      <c r="P8" s="358"/>
      <c r="Q8" s="359"/>
      <c r="R8" s="360" t="s">
        <v>315</v>
      </c>
      <c r="S8" s="349"/>
      <c r="V8" s="44">
        <f>IF(AND(I8&lt;&gt;"",N8&lt;&gt;""),1,0)</f>
        <v>0</v>
      </c>
      <c r="W8" s="54"/>
      <c r="X8" s="48"/>
      <c r="Y8" s="48"/>
      <c r="Z8" s="47"/>
      <c r="AA8" s="48"/>
      <c r="AB8" s="49"/>
      <c r="AC8" s="55"/>
      <c r="AD8" s="56"/>
      <c r="AE8" s="57"/>
      <c r="AG8" s="49"/>
      <c r="AH8" s="49"/>
      <c r="AI8" s="49"/>
      <c r="AJ8" s="49"/>
      <c r="AL8" s="98" t="s">
        <v>169</v>
      </c>
      <c r="AM8" s="98" t="s">
        <v>152</v>
      </c>
      <c r="AP8" s="58"/>
    </row>
    <row r="9" spans="1:42" ht="32.1" customHeight="1" thickBot="1" x14ac:dyDescent="0.25">
      <c r="A9" s="35"/>
      <c r="B9" s="492"/>
      <c r="C9" s="497"/>
      <c r="D9" s="497"/>
      <c r="E9" s="414"/>
      <c r="F9" s="402"/>
      <c r="G9" s="370" t="s">
        <v>302</v>
      </c>
      <c r="H9" s="371"/>
      <c r="I9" s="395"/>
      <c r="J9" s="501"/>
      <c r="K9" s="478" t="s">
        <v>301</v>
      </c>
      <c r="L9" s="479"/>
      <c r="M9" s="480" t="s">
        <v>354</v>
      </c>
      <c r="N9" s="481"/>
      <c r="O9" s="481"/>
      <c r="P9" s="287" t="s">
        <v>355</v>
      </c>
      <c r="Q9" s="193" t="s">
        <v>356</v>
      </c>
      <c r="R9" s="361"/>
      <c r="S9" s="350"/>
      <c r="V9" s="44">
        <f>IF(I9="",0,1)</f>
        <v>0</v>
      </c>
      <c r="W9" s="59"/>
      <c r="X9" s="48"/>
      <c r="Y9" s="48"/>
      <c r="AA9" s="48"/>
      <c r="AB9" s="49"/>
      <c r="AC9" s="55"/>
      <c r="AD9" s="42" t="s">
        <v>169</v>
      </c>
      <c r="AE9" s="238" t="s">
        <v>152</v>
      </c>
      <c r="AG9" s="49"/>
      <c r="AH9" s="49"/>
      <c r="AI9" s="197" t="s">
        <v>396</v>
      </c>
      <c r="AJ9" s="200"/>
      <c r="AK9" s="199">
        <f>IF($I$12=AI9,1,0)</f>
        <v>0</v>
      </c>
      <c r="AL9" s="44">
        <v>0.75</v>
      </c>
      <c r="AM9" s="65">
        <f>AK9*AL9</f>
        <v>0</v>
      </c>
      <c r="AP9" s="43" t="s">
        <v>172</v>
      </c>
    </row>
    <row r="10" spans="1:42" ht="32.1" customHeight="1" thickBot="1" x14ac:dyDescent="0.2">
      <c r="A10" s="35"/>
      <c r="B10" s="492"/>
      <c r="C10" s="496" t="s">
        <v>196</v>
      </c>
      <c r="D10" s="496"/>
      <c r="E10" s="413">
        <f>AD10</f>
        <v>1</v>
      </c>
      <c r="F10" s="494" t="str">
        <f>IF(Y10=0,"-",AP10)</f>
        <v>-</v>
      </c>
      <c r="G10" s="372" t="s">
        <v>358</v>
      </c>
      <c r="H10" s="373"/>
      <c r="I10" s="194" t="s">
        <v>296</v>
      </c>
      <c r="J10" s="288"/>
      <c r="K10" s="195" t="s">
        <v>297</v>
      </c>
      <c r="L10" s="353"/>
      <c r="M10" s="353"/>
      <c r="N10" s="195" t="s">
        <v>297</v>
      </c>
      <c r="O10" s="353"/>
      <c r="P10" s="353"/>
      <c r="Q10" s="196" t="s">
        <v>298</v>
      </c>
      <c r="R10" s="300" t="s">
        <v>305</v>
      </c>
      <c r="S10" s="348"/>
      <c r="V10" s="44">
        <f>IF(AND(J10&lt;&gt;"",L10&lt;&gt;"",O10&lt;&gt;""),1,0)</f>
        <v>0</v>
      </c>
      <c r="W10" s="44">
        <f>IF(S10="",0,1)</f>
        <v>0</v>
      </c>
      <c r="X10" s="45"/>
      <c r="Y10" s="46">
        <f>SUM(V10:W12)</f>
        <v>0</v>
      </c>
      <c r="Z10" s="47" t="s">
        <v>207</v>
      </c>
      <c r="AB10" s="49"/>
      <c r="AC10" s="197" t="s">
        <v>397</v>
      </c>
      <c r="AD10" s="198">
        <v>1</v>
      </c>
      <c r="AE10" s="199">
        <f>IF($I$12=AC10,1,0)</f>
        <v>0</v>
      </c>
      <c r="AF10" s="44">
        <v>1</v>
      </c>
      <c r="AG10" s="65">
        <f>AE10*AF10</f>
        <v>0</v>
      </c>
      <c r="AI10" s="197" t="s">
        <v>300</v>
      </c>
      <c r="AJ10" s="200"/>
      <c r="AK10" s="199">
        <f>IF($I$12=AI10,1,0)</f>
        <v>0</v>
      </c>
      <c r="AL10" s="44">
        <v>0.5</v>
      </c>
      <c r="AM10" s="65">
        <f>AK10*AL10</f>
        <v>0</v>
      </c>
      <c r="AP10" s="53">
        <f>IF(Y10=4,MAX(AG10,AM9:AM10),0)</f>
        <v>0</v>
      </c>
    </row>
    <row r="11" spans="1:42" ht="32.1" customHeight="1" thickBot="1" x14ac:dyDescent="0.25">
      <c r="A11" s="35"/>
      <c r="B11" s="492"/>
      <c r="C11" s="496"/>
      <c r="D11" s="496"/>
      <c r="E11" s="414"/>
      <c r="F11" s="495"/>
      <c r="G11" s="372" t="s">
        <v>401</v>
      </c>
      <c r="H11" s="373"/>
      <c r="I11" s="354"/>
      <c r="J11" s="355"/>
      <c r="K11" s="355"/>
      <c r="L11" s="355"/>
      <c r="M11" s="195" t="s">
        <v>299</v>
      </c>
      <c r="N11" s="355"/>
      <c r="O11" s="355"/>
      <c r="P11" s="355"/>
      <c r="Q11" s="356"/>
      <c r="R11" s="360" t="s">
        <v>315</v>
      </c>
      <c r="S11" s="349"/>
      <c r="V11" s="44">
        <f>IF(AND(I11&lt;&gt;"",N11&lt;&gt;""),1,0)</f>
        <v>0</v>
      </c>
      <c r="W11" s="54"/>
      <c r="X11" s="48"/>
      <c r="Y11" s="48"/>
      <c r="Z11" s="47"/>
      <c r="AB11" s="60"/>
      <c r="AC11" s="61"/>
      <c r="AD11" s="62"/>
      <c r="AE11" s="62"/>
      <c r="AG11" s="49"/>
      <c r="AH11" s="49"/>
    </row>
    <row r="12" spans="1:42" ht="32.1" customHeight="1" thickBot="1" x14ac:dyDescent="0.25">
      <c r="A12" s="35"/>
      <c r="B12" s="492"/>
      <c r="C12" s="496"/>
      <c r="D12" s="496"/>
      <c r="E12" s="414"/>
      <c r="F12" s="495"/>
      <c r="G12" s="372" t="s">
        <v>438</v>
      </c>
      <c r="H12" s="373"/>
      <c r="I12" s="362" t="s">
        <v>295</v>
      </c>
      <c r="J12" s="363"/>
      <c r="K12" s="363"/>
      <c r="L12" s="363"/>
      <c r="M12" s="364" t="s">
        <v>443</v>
      </c>
      <c r="N12" s="365"/>
      <c r="O12" s="365"/>
      <c r="P12" s="365"/>
      <c r="Q12" s="366"/>
      <c r="R12" s="361"/>
      <c r="S12" s="350"/>
      <c r="V12" s="44">
        <f>IF(I12="-",0,1)</f>
        <v>0</v>
      </c>
      <c r="W12" s="59" t="s">
        <v>265</v>
      </c>
      <c r="X12" s="48"/>
      <c r="Y12" s="48"/>
      <c r="AB12" s="60"/>
      <c r="AC12" s="48"/>
      <c r="AD12" s="42" t="s">
        <v>169</v>
      </c>
      <c r="AE12" s="238" t="s">
        <v>152</v>
      </c>
      <c r="AG12" s="49"/>
      <c r="AH12" s="49"/>
      <c r="AP12" s="43" t="s">
        <v>172</v>
      </c>
    </row>
    <row r="13" spans="1:42" ht="32.1" customHeight="1" thickBot="1" x14ac:dyDescent="0.25">
      <c r="A13" s="35"/>
      <c r="B13" s="492"/>
      <c r="C13" s="482" t="s">
        <v>197</v>
      </c>
      <c r="D13" s="483"/>
      <c r="E13" s="413">
        <f>AD13</f>
        <v>1</v>
      </c>
      <c r="F13" s="486" t="str">
        <f>IF(Y13=0,"-",AP13)</f>
        <v>-</v>
      </c>
      <c r="G13" s="370" t="s">
        <v>303</v>
      </c>
      <c r="H13" s="371"/>
      <c r="I13" s="392"/>
      <c r="J13" s="393"/>
      <c r="K13" s="393"/>
      <c r="L13" s="393"/>
      <c r="M13" s="393"/>
      <c r="N13" s="393"/>
      <c r="O13" s="393"/>
      <c r="P13" s="393"/>
      <c r="Q13" s="394"/>
      <c r="R13" s="411" t="s">
        <v>446</v>
      </c>
      <c r="S13" s="348"/>
      <c r="V13" s="44">
        <f>IF(I13="",0,1)</f>
        <v>0</v>
      </c>
      <c r="W13" s="44">
        <f>IF(S13="",0,1)</f>
        <v>0</v>
      </c>
      <c r="X13" s="48"/>
      <c r="Y13" s="46">
        <f>SUM(V13:W14)</f>
        <v>0</v>
      </c>
      <c r="Z13" s="47" t="s">
        <v>437</v>
      </c>
      <c r="AA13" s="63"/>
      <c r="AB13" s="60"/>
      <c r="AC13" s="55"/>
      <c r="AD13" s="51">
        <v>1</v>
      </c>
      <c r="AE13" s="52">
        <f>IF(Y13=3,AD13,0)</f>
        <v>0</v>
      </c>
      <c r="AG13" s="49"/>
      <c r="AH13" s="49"/>
      <c r="AP13" s="53">
        <f>IF(Y13=3,AE13,0)</f>
        <v>0</v>
      </c>
    </row>
    <row r="14" spans="1:42" ht="32.1" customHeight="1" thickBot="1" x14ac:dyDescent="0.25">
      <c r="A14" s="35"/>
      <c r="B14" s="492"/>
      <c r="C14" s="484"/>
      <c r="D14" s="485"/>
      <c r="E14" s="415"/>
      <c r="F14" s="487"/>
      <c r="G14" s="370" t="s">
        <v>199</v>
      </c>
      <c r="H14" s="371"/>
      <c r="I14" s="392"/>
      <c r="J14" s="393"/>
      <c r="K14" s="393"/>
      <c r="L14" s="393"/>
      <c r="M14" s="393"/>
      <c r="N14" s="393"/>
      <c r="O14" s="393"/>
      <c r="P14" s="393"/>
      <c r="Q14" s="394"/>
      <c r="R14" s="412"/>
      <c r="S14" s="350"/>
      <c r="V14" s="44">
        <f>IF(I14="",0,1)</f>
        <v>0</v>
      </c>
      <c r="W14" s="59"/>
      <c r="X14" s="48"/>
      <c r="Y14" s="48"/>
      <c r="AA14" s="63"/>
      <c r="AB14" s="60"/>
      <c r="AC14" s="55"/>
      <c r="AD14" s="56"/>
      <c r="AE14" s="56"/>
      <c r="AG14" s="49"/>
      <c r="AH14" s="49"/>
      <c r="AP14" s="43" t="s">
        <v>172</v>
      </c>
    </row>
    <row r="15" spans="1:42" ht="32.1" customHeight="1" thickBot="1" x14ac:dyDescent="0.25">
      <c r="A15" s="35"/>
      <c r="B15" s="492"/>
      <c r="C15" s="496" t="s">
        <v>200</v>
      </c>
      <c r="D15" s="496"/>
      <c r="E15" s="245">
        <f>AD15</f>
        <v>0.5</v>
      </c>
      <c r="F15" s="239" t="str">
        <f>AP15</f>
        <v>-</v>
      </c>
      <c r="G15" s="474" t="s">
        <v>439</v>
      </c>
      <c r="H15" s="475"/>
      <c r="I15" s="502" t="s">
        <v>295</v>
      </c>
      <c r="J15" s="503"/>
      <c r="K15" s="503"/>
      <c r="L15" s="503"/>
      <c r="M15" s="503"/>
      <c r="N15" s="503"/>
      <c r="O15" s="503"/>
      <c r="P15" s="503"/>
      <c r="Q15" s="504"/>
      <c r="R15" s="498"/>
      <c r="S15" s="499"/>
      <c r="V15" s="44">
        <f>IF(I15="有",1,0)</f>
        <v>0</v>
      </c>
      <c r="W15" s="47" t="s">
        <v>178</v>
      </c>
      <c r="AB15" s="64"/>
      <c r="AC15" s="64"/>
      <c r="AD15" s="65">
        <v>0.5</v>
      </c>
      <c r="AE15" s="66"/>
      <c r="AG15" s="64"/>
      <c r="AH15" s="64"/>
      <c r="AI15" s="64"/>
      <c r="AJ15" s="64"/>
      <c r="AK15" s="64"/>
      <c r="AP15" s="67" t="str">
        <f>IF(V15=1,AD15,"-")</f>
        <v>-</v>
      </c>
    </row>
    <row r="16" spans="1:42" ht="57" customHeight="1" thickBot="1" x14ac:dyDescent="0.25">
      <c r="A16" s="35"/>
      <c r="B16" s="492"/>
      <c r="C16" s="448" t="s">
        <v>201</v>
      </c>
      <c r="D16" s="448"/>
      <c r="E16" s="320">
        <f>AD16</f>
        <v>0.5</v>
      </c>
      <c r="F16" s="319" t="str">
        <f>AP16</f>
        <v>-</v>
      </c>
      <c r="G16" s="472" t="s">
        <v>428</v>
      </c>
      <c r="H16" s="473"/>
      <c r="I16" s="473"/>
      <c r="J16" s="473"/>
      <c r="K16" s="473"/>
      <c r="L16" s="473"/>
      <c r="M16" s="473"/>
      <c r="N16" s="473"/>
      <c r="O16" s="473"/>
      <c r="P16" s="473"/>
      <c r="Q16" s="473"/>
      <c r="R16" s="186" t="s">
        <v>429</v>
      </c>
      <c r="S16" s="214" t="s">
        <v>295</v>
      </c>
      <c r="V16" s="68">
        <f>IF(OR(S16="標準型：9名以上　(簡易型：4名以上)",S16="技能士あり"),1,0)</f>
        <v>0</v>
      </c>
      <c r="W16" s="47" t="s">
        <v>178</v>
      </c>
      <c r="AB16" s="64"/>
      <c r="AC16" s="64"/>
      <c r="AD16" s="69">
        <v>0.5</v>
      </c>
      <c r="AE16" s="66"/>
      <c r="AG16" s="64"/>
      <c r="AH16" s="64"/>
      <c r="AI16" s="64"/>
      <c r="AJ16" s="64"/>
      <c r="AK16" s="64"/>
      <c r="AP16" s="70" t="str">
        <f t="shared" ref="AP16:AP20" si="0">IF(V16=1,AD16,"-")</f>
        <v>-</v>
      </c>
    </row>
    <row r="17" spans="1:42" ht="32.1" customHeight="1" thickBot="1" x14ac:dyDescent="0.25">
      <c r="A17" s="35"/>
      <c r="B17" s="493"/>
      <c r="C17" s="372" t="s">
        <v>338</v>
      </c>
      <c r="D17" s="500"/>
      <c r="E17" s="189">
        <f>AD17</f>
        <v>0.25</v>
      </c>
      <c r="F17" s="192" t="str">
        <f>AP17</f>
        <v>-</v>
      </c>
      <c r="G17" s="470" t="s">
        <v>465</v>
      </c>
      <c r="H17" s="471"/>
      <c r="I17" s="471"/>
      <c r="J17" s="471"/>
      <c r="K17" s="471"/>
      <c r="L17" s="471"/>
      <c r="M17" s="471"/>
      <c r="N17" s="471"/>
      <c r="O17" s="471"/>
      <c r="P17" s="471"/>
      <c r="Q17" s="471"/>
      <c r="R17" s="187" t="s">
        <v>430</v>
      </c>
      <c r="S17" s="215" t="s">
        <v>295</v>
      </c>
      <c r="V17" s="44">
        <f>IF(S17="有",1,0)</f>
        <v>0</v>
      </c>
      <c r="W17" s="59"/>
      <c r="X17" s="48"/>
      <c r="AD17" s="65">
        <v>0.25</v>
      </c>
      <c r="AE17" s="71"/>
      <c r="AG17" s="49"/>
      <c r="AH17" s="49"/>
      <c r="AP17" s="72" t="str">
        <f t="shared" si="0"/>
        <v>-</v>
      </c>
    </row>
    <row r="18" spans="1:42" ht="32.1" customHeight="1" thickBot="1" x14ac:dyDescent="0.25">
      <c r="A18" s="35"/>
      <c r="B18" s="493"/>
      <c r="C18" s="372" t="s">
        <v>441</v>
      </c>
      <c r="D18" s="500"/>
      <c r="E18" s="189">
        <f t="shared" ref="E18:E20" si="1">AD18</f>
        <v>0.25</v>
      </c>
      <c r="F18" s="192" t="str">
        <f>IF('1.基本データ(このシートは削除しないこと！)'!H16=10,"-",AP18)</f>
        <v>-</v>
      </c>
      <c r="G18" s="470" t="s">
        <v>440</v>
      </c>
      <c r="H18" s="471"/>
      <c r="I18" s="471"/>
      <c r="J18" s="471"/>
      <c r="K18" s="471"/>
      <c r="L18" s="471"/>
      <c r="M18" s="471"/>
      <c r="N18" s="471"/>
      <c r="O18" s="471"/>
      <c r="P18" s="471"/>
      <c r="Q18" s="471"/>
      <c r="R18" s="187" t="s">
        <v>431</v>
      </c>
      <c r="S18" s="215" t="s">
        <v>295</v>
      </c>
      <c r="V18" s="44">
        <f>IF(S18="有",1,0)</f>
        <v>0</v>
      </c>
      <c r="W18" s="48"/>
      <c r="X18" s="48"/>
      <c r="AD18" s="65">
        <v>0.25</v>
      </c>
      <c r="AE18" s="73"/>
      <c r="AG18" s="49"/>
      <c r="AH18" s="49"/>
      <c r="AP18" s="72" t="str">
        <f t="shared" si="0"/>
        <v>-</v>
      </c>
    </row>
    <row r="19" spans="1:42" ht="32.1" customHeight="1" thickBot="1" x14ac:dyDescent="0.25">
      <c r="A19" s="35"/>
      <c r="B19" s="493"/>
      <c r="C19" s="372" t="s">
        <v>339</v>
      </c>
      <c r="D19" s="500"/>
      <c r="E19" s="189">
        <f>AD19</f>
        <v>0.25</v>
      </c>
      <c r="F19" s="192" t="str">
        <f>AP19</f>
        <v>-</v>
      </c>
      <c r="G19" s="470" t="s">
        <v>334</v>
      </c>
      <c r="H19" s="471"/>
      <c r="I19" s="471"/>
      <c r="J19" s="471"/>
      <c r="K19" s="471"/>
      <c r="L19" s="471"/>
      <c r="M19" s="471"/>
      <c r="N19" s="471"/>
      <c r="O19" s="471"/>
      <c r="P19" s="471"/>
      <c r="Q19" s="471"/>
      <c r="R19" s="187" t="s">
        <v>431</v>
      </c>
      <c r="S19" s="215" t="s">
        <v>295</v>
      </c>
      <c r="V19" s="44">
        <f>IF(S19="有",1,0)</f>
        <v>0</v>
      </c>
      <c r="W19" s="48"/>
      <c r="X19" s="48"/>
      <c r="AD19" s="65">
        <v>0.25</v>
      </c>
      <c r="AE19" s="74"/>
      <c r="AG19" s="49"/>
      <c r="AH19" s="49"/>
      <c r="AP19" s="177" t="str">
        <f>IF(V19=1,AD19,"-")</f>
        <v>-</v>
      </c>
    </row>
    <row r="20" spans="1:42" ht="32.1" customHeight="1" thickBot="1" x14ac:dyDescent="0.25">
      <c r="A20" s="35"/>
      <c r="B20" s="493"/>
      <c r="C20" s="372" t="s">
        <v>263</v>
      </c>
      <c r="D20" s="500"/>
      <c r="E20" s="189">
        <f t="shared" si="1"/>
        <v>0.25</v>
      </c>
      <c r="F20" s="192" t="str">
        <f>IF('1.基本データ(このシートは削除しないこと！)'!H16=10,"-",AP20)</f>
        <v>-</v>
      </c>
      <c r="G20" s="470" t="s">
        <v>335</v>
      </c>
      <c r="H20" s="471"/>
      <c r="I20" s="471"/>
      <c r="J20" s="471"/>
      <c r="K20" s="471"/>
      <c r="L20" s="471"/>
      <c r="M20" s="471"/>
      <c r="N20" s="471"/>
      <c r="O20" s="471"/>
      <c r="P20" s="471"/>
      <c r="Q20" s="471"/>
      <c r="R20" s="187" t="s">
        <v>432</v>
      </c>
      <c r="S20" s="215" t="s">
        <v>295</v>
      </c>
      <c r="V20" s="44">
        <f>IF(S20="有",1,0)</f>
        <v>0</v>
      </c>
      <c r="W20" s="48"/>
      <c r="X20" s="48"/>
      <c r="AD20" s="65">
        <v>0.25</v>
      </c>
      <c r="AE20" s="73"/>
      <c r="AG20" s="49"/>
      <c r="AH20" s="49"/>
      <c r="AP20" s="75" t="str">
        <f t="shared" si="0"/>
        <v>-</v>
      </c>
    </row>
    <row r="21" spans="1:42" ht="38.25" customHeight="1" thickBot="1" x14ac:dyDescent="0.25">
      <c r="A21" s="35"/>
      <c r="B21" s="398" t="s">
        <v>227</v>
      </c>
      <c r="C21" s="403" t="s">
        <v>249</v>
      </c>
      <c r="D21" s="407" t="s">
        <v>250</v>
      </c>
      <c r="E21" s="292"/>
      <c r="F21" s="292"/>
      <c r="G21" s="476" t="s">
        <v>350</v>
      </c>
      <c r="H21" s="477"/>
      <c r="I21" s="464" t="s">
        <v>204</v>
      </c>
      <c r="J21" s="465"/>
      <c r="K21" s="465"/>
      <c r="L21" s="465"/>
      <c r="M21" s="465"/>
      <c r="N21" s="465"/>
      <c r="O21" s="465"/>
      <c r="P21" s="465"/>
      <c r="Q21" s="465"/>
      <c r="R21" s="466"/>
      <c r="S21" s="201" t="s">
        <v>206</v>
      </c>
      <c r="AD21" s="76" t="s">
        <v>169</v>
      </c>
      <c r="AP21" s="43" t="s">
        <v>172</v>
      </c>
    </row>
    <row r="22" spans="1:42" ht="32.1" customHeight="1" thickBot="1" x14ac:dyDescent="0.25">
      <c r="A22" s="35"/>
      <c r="B22" s="399"/>
      <c r="C22" s="404"/>
      <c r="D22" s="407"/>
      <c r="E22" s="413">
        <f>AD22</f>
        <v>0.5</v>
      </c>
      <c r="F22" s="408" t="str">
        <f>IF(SUM(Z22:Z24)=0,"-",AP22)</f>
        <v>-</v>
      </c>
      <c r="G22" s="627"/>
      <c r="H22" s="628"/>
      <c r="I22" s="467"/>
      <c r="J22" s="468"/>
      <c r="K22" s="468"/>
      <c r="L22" s="468"/>
      <c r="M22" s="468"/>
      <c r="N22" s="468"/>
      <c r="O22" s="468"/>
      <c r="P22" s="468"/>
      <c r="Q22" s="468"/>
      <c r="R22" s="469"/>
      <c r="S22" s="216"/>
      <c r="V22" s="46">
        <f>IF(G22="",0,1)</f>
        <v>0</v>
      </c>
      <c r="W22" s="77">
        <f>IF(I22="",0,1)</f>
        <v>0</v>
      </c>
      <c r="X22" s="44">
        <f>IF(S22&gt;=10,1,0)</f>
        <v>0</v>
      </c>
      <c r="Y22" s="45"/>
      <c r="Z22" s="46">
        <f>SUM(V22:X22)</f>
        <v>0</v>
      </c>
      <c r="AA22" s="47" t="s">
        <v>261</v>
      </c>
      <c r="AD22" s="78">
        <v>0.5</v>
      </c>
      <c r="AP22" s="79">
        <f>IF(OR(Z22=3,Z23=3,Z24=3),AD22,0)</f>
        <v>0</v>
      </c>
    </row>
    <row r="23" spans="1:42" ht="32.1" customHeight="1" thickBot="1" x14ac:dyDescent="0.25">
      <c r="A23" s="35"/>
      <c r="B23" s="399"/>
      <c r="C23" s="404"/>
      <c r="D23" s="406"/>
      <c r="E23" s="414"/>
      <c r="F23" s="409"/>
      <c r="G23" s="629"/>
      <c r="H23" s="630"/>
      <c r="I23" s="488"/>
      <c r="J23" s="489"/>
      <c r="K23" s="489"/>
      <c r="L23" s="489"/>
      <c r="M23" s="489"/>
      <c r="N23" s="489"/>
      <c r="O23" s="489"/>
      <c r="P23" s="489"/>
      <c r="Q23" s="489"/>
      <c r="R23" s="490"/>
      <c r="S23" s="217"/>
      <c r="V23" s="80" t="s">
        <v>264</v>
      </c>
      <c r="W23" s="44">
        <f>IF(I23="",0,1)</f>
        <v>0</v>
      </c>
      <c r="X23" s="44">
        <f>IF(S23&gt;=10,1,0)</f>
        <v>0</v>
      </c>
      <c r="Y23" s="81"/>
      <c r="Z23" s="46">
        <f>V22+SUM(W23:X23)</f>
        <v>0</v>
      </c>
      <c r="AA23" s="47" t="s">
        <v>261</v>
      </c>
      <c r="AD23" s="82"/>
      <c r="AP23" s="41"/>
    </row>
    <row r="24" spans="1:42" ht="32.1" customHeight="1" thickBot="1" x14ac:dyDescent="0.25">
      <c r="A24" s="35"/>
      <c r="B24" s="399"/>
      <c r="C24" s="404"/>
      <c r="D24" s="405" t="s">
        <v>251</v>
      </c>
      <c r="E24" s="414"/>
      <c r="F24" s="409"/>
      <c r="G24" s="421" t="s">
        <v>205</v>
      </c>
      <c r="H24" s="422"/>
      <c r="I24" s="389" t="s">
        <v>333</v>
      </c>
      <c r="J24" s="390"/>
      <c r="K24" s="390"/>
      <c r="L24" s="390"/>
      <c r="M24" s="390"/>
      <c r="N24" s="390"/>
      <c r="O24" s="390"/>
      <c r="P24" s="390"/>
      <c r="Q24" s="390"/>
      <c r="R24" s="391"/>
      <c r="S24" s="218"/>
      <c r="V24" s="48"/>
      <c r="W24" s="83"/>
      <c r="X24" s="44">
        <f>IF(S24="",0,1)</f>
        <v>0</v>
      </c>
      <c r="Y24" s="44">
        <f>IF(S25="",0,1)</f>
        <v>0</v>
      </c>
      <c r="Z24" s="46">
        <f>V22+SUM(X24:Y24)</f>
        <v>0</v>
      </c>
      <c r="AA24" s="47" t="s">
        <v>261</v>
      </c>
      <c r="AD24" s="84"/>
      <c r="AP24" s="41"/>
    </row>
    <row r="25" spans="1:42" ht="32.1" customHeight="1" thickBot="1" x14ac:dyDescent="0.25">
      <c r="A25" s="35"/>
      <c r="B25" s="399"/>
      <c r="C25" s="404"/>
      <c r="D25" s="406"/>
      <c r="E25" s="415"/>
      <c r="F25" s="410"/>
      <c r="G25" s="423"/>
      <c r="H25" s="424"/>
      <c r="I25" s="416" t="s">
        <v>246</v>
      </c>
      <c r="J25" s="417"/>
      <c r="K25" s="417"/>
      <c r="L25" s="417"/>
      <c r="M25" s="417"/>
      <c r="N25" s="417"/>
      <c r="O25" s="417"/>
      <c r="P25" s="417"/>
      <c r="Q25" s="417"/>
      <c r="R25" s="418"/>
      <c r="S25" s="218"/>
      <c r="AD25" s="42" t="s">
        <v>169</v>
      </c>
      <c r="AE25" s="238" t="s">
        <v>152</v>
      </c>
      <c r="AP25" s="43" t="s">
        <v>172</v>
      </c>
    </row>
    <row r="26" spans="1:42" ht="25.2" customHeight="1" thickBot="1" x14ac:dyDescent="0.25">
      <c r="A26" s="35"/>
      <c r="B26" s="399"/>
      <c r="C26" s="425" t="s">
        <v>445</v>
      </c>
      <c r="D26" s="426"/>
      <c r="E26" s="401">
        <f>AD26</f>
        <v>1</v>
      </c>
      <c r="F26" s="402" t="str">
        <f>IF(Y26=0,"-",AP26)</f>
        <v>-</v>
      </c>
      <c r="G26" s="374" t="s">
        <v>245</v>
      </c>
      <c r="H26" s="375"/>
      <c r="I26" s="377"/>
      <c r="J26" s="378"/>
      <c r="K26" s="378"/>
      <c r="L26" s="378"/>
      <c r="M26" s="378"/>
      <c r="N26" s="378"/>
      <c r="O26" s="378"/>
      <c r="P26" s="378"/>
      <c r="Q26" s="379"/>
      <c r="R26" s="584" t="s">
        <v>451</v>
      </c>
      <c r="S26" s="348"/>
      <c r="V26" s="44">
        <f>IF(I26="",0,1)</f>
        <v>0</v>
      </c>
      <c r="W26" s="44">
        <f>IF(S26="",0,1)</f>
        <v>0</v>
      </c>
      <c r="X26" s="45"/>
      <c r="Y26" s="46">
        <f>SUM(V26:W29)</f>
        <v>0</v>
      </c>
      <c r="Z26" s="47" t="s">
        <v>281</v>
      </c>
      <c r="AB26" s="85"/>
      <c r="AC26" s="85"/>
      <c r="AD26" s="65">
        <v>1</v>
      </c>
      <c r="AE26" s="52">
        <f>IF(Y26=5,AD26*V22,0)</f>
        <v>0</v>
      </c>
      <c r="AG26" s="85"/>
      <c r="AH26" s="85"/>
      <c r="AP26" s="53">
        <f>IF(Y26=5,AE26,0)</f>
        <v>0</v>
      </c>
    </row>
    <row r="27" spans="1:42" ht="25.2" customHeight="1" thickBot="1" x14ac:dyDescent="0.25">
      <c r="A27" s="35"/>
      <c r="B27" s="399"/>
      <c r="C27" s="427"/>
      <c r="D27" s="428"/>
      <c r="E27" s="401"/>
      <c r="F27" s="402"/>
      <c r="G27" s="372" t="s">
        <v>402</v>
      </c>
      <c r="H27" s="373"/>
      <c r="I27" s="357"/>
      <c r="J27" s="358"/>
      <c r="K27" s="358"/>
      <c r="L27" s="358"/>
      <c r="M27" s="179" t="s">
        <v>299</v>
      </c>
      <c r="N27" s="358"/>
      <c r="O27" s="358"/>
      <c r="P27" s="358"/>
      <c r="Q27" s="359"/>
      <c r="R27" s="585"/>
      <c r="S27" s="349"/>
      <c r="V27" s="44">
        <f>IF(AND(I27&lt;&gt;"",N27&lt;&gt;""),1,0)</f>
        <v>0</v>
      </c>
      <c r="W27" s="54"/>
      <c r="X27" s="48"/>
      <c r="Y27" s="48"/>
      <c r="Z27" s="47"/>
      <c r="AB27" s="85"/>
      <c r="AC27" s="85"/>
      <c r="AD27" s="86"/>
      <c r="AE27" s="58"/>
      <c r="AG27" s="85"/>
      <c r="AH27" s="85"/>
      <c r="AP27" s="87"/>
    </row>
    <row r="28" spans="1:42" ht="25.2" customHeight="1" thickBot="1" x14ac:dyDescent="0.25">
      <c r="A28" s="35"/>
      <c r="B28" s="399"/>
      <c r="C28" s="427"/>
      <c r="D28" s="428"/>
      <c r="E28" s="401"/>
      <c r="F28" s="402"/>
      <c r="G28" s="512" t="s">
        <v>400</v>
      </c>
      <c r="H28" s="514"/>
      <c r="I28" s="357"/>
      <c r="J28" s="358"/>
      <c r="K28" s="358"/>
      <c r="L28" s="358"/>
      <c r="M28" s="179" t="s">
        <v>299</v>
      </c>
      <c r="N28" s="358"/>
      <c r="O28" s="358"/>
      <c r="P28" s="358"/>
      <c r="Q28" s="359"/>
      <c r="R28" s="585"/>
      <c r="S28" s="349"/>
      <c r="V28" s="44">
        <f>IF(AND(I28&lt;&gt;"",N28&lt;&gt;""),1,0)</f>
        <v>0</v>
      </c>
      <c r="W28" s="59"/>
      <c r="X28" s="48"/>
      <c r="Y28" s="48"/>
      <c r="Z28" s="47"/>
      <c r="AB28" s="85"/>
      <c r="AC28" s="85"/>
      <c r="AD28" s="86"/>
      <c r="AE28" s="58"/>
      <c r="AG28" s="85"/>
      <c r="AH28" s="85"/>
      <c r="AP28" s="87"/>
    </row>
    <row r="29" spans="1:42" ht="32.1" customHeight="1" thickBot="1" x14ac:dyDescent="0.25">
      <c r="A29" s="35"/>
      <c r="B29" s="399"/>
      <c r="C29" s="427"/>
      <c r="D29" s="428"/>
      <c r="E29" s="401"/>
      <c r="F29" s="402"/>
      <c r="G29" s="370" t="s">
        <v>304</v>
      </c>
      <c r="H29" s="371"/>
      <c r="I29" s="395"/>
      <c r="J29" s="396"/>
      <c r="K29" s="478" t="s">
        <v>301</v>
      </c>
      <c r="L29" s="479"/>
      <c r="M29" s="480" t="s">
        <v>354</v>
      </c>
      <c r="N29" s="481"/>
      <c r="O29" s="481"/>
      <c r="P29" s="287" t="s">
        <v>355</v>
      </c>
      <c r="Q29" s="193" t="s">
        <v>356</v>
      </c>
      <c r="R29" s="586"/>
      <c r="S29" s="350"/>
      <c r="V29" s="44">
        <f>IF(I29="",0,1)</f>
        <v>0</v>
      </c>
      <c r="W29" s="59"/>
      <c r="X29" s="48"/>
      <c r="Y29" s="48"/>
      <c r="AB29" s="85"/>
      <c r="AC29" s="85"/>
      <c r="AD29" s="42" t="s">
        <v>169</v>
      </c>
      <c r="AE29" s="238" t="s">
        <v>152</v>
      </c>
      <c r="AG29" s="85"/>
      <c r="AH29" s="85"/>
      <c r="AP29" s="43" t="s">
        <v>172</v>
      </c>
    </row>
    <row r="30" spans="1:42" ht="25.2" customHeight="1" thickBot="1" x14ac:dyDescent="0.25">
      <c r="A30" s="35"/>
      <c r="B30" s="399"/>
      <c r="C30" s="419" t="s">
        <v>444</v>
      </c>
      <c r="D30" s="420"/>
      <c r="E30" s="401">
        <f>AD30</f>
        <v>1</v>
      </c>
      <c r="F30" s="402" t="str">
        <f>IF(Y30=0,"-",AP30)</f>
        <v>-</v>
      </c>
      <c r="G30" s="512" t="s">
        <v>306</v>
      </c>
      <c r="H30" s="514"/>
      <c r="I30" s="181" t="s">
        <v>296</v>
      </c>
      <c r="J30" s="289"/>
      <c r="K30" s="180" t="s">
        <v>297</v>
      </c>
      <c r="L30" s="380"/>
      <c r="M30" s="380"/>
      <c r="N30" s="180" t="s">
        <v>297</v>
      </c>
      <c r="O30" s="380"/>
      <c r="P30" s="380"/>
      <c r="Q30" s="202" t="s">
        <v>298</v>
      </c>
      <c r="R30" s="584" t="s">
        <v>446</v>
      </c>
      <c r="S30" s="348"/>
      <c r="V30" s="44">
        <f>IF(AND(J30&lt;&gt;"",L30&lt;&gt;"",O30&lt;&gt;""),1,0)</f>
        <v>0</v>
      </c>
      <c r="W30" s="44">
        <f>IF(S30="",0,1)</f>
        <v>0</v>
      </c>
      <c r="X30" s="45"/>
      <c r="Y30" s="46">
        <f>SUM(V30:W32)</f>
        <v>0</v>
      </c>
      <c r="Z30" s="47" t="s">
        <v>449</v>
      </c>
      <c r="AB30" s="85"/>
      <c r="AC30" s="85"/>
      <c r="AD30" s="65">
        <v>1</v>
      </c>
      <c r="AE30" s="52">
        <f>IF(Y30=4,AD30*V22,0)</f>
        <v>0</v>
      </c>
      <c r="AG30" s="85"/>
      <c r="AH30" s="85"/>
      <c r="AP30" s="53">
        <f>IF(Y30=4,AE30,0)</f>
        <v>0</v>
      </c>
    </row>
    <row r="31" spans="1:42" ht="25.2" customHeight="1" thickBot="1" x14ac:dyDescent="0.25">
      <c r="A31" s="35"/>
      <c r="B31" s="399"/>
      <c r="C31" s="421"/>
      <c r="D31" s="422"/>
      <c r="E31" s="401"/>
      <c r="F31" s="402"/>
      <c r="G31" s="372" t="s">
        <v>359</v>
      </c>
      <c r="H31" s="373"/>
      <c r="I31" s="354"/>
      <c r="J31" s="355"/>
      <c r="K31" s="355"/>
      <c r="L31" s="355"/>
      <c r="M31" s="195" t="s">
        <v>299</v>
      </c>
      <c r="N31" s="355"/>
      <c r="O31" s="355"/>
      <c r="P31" s="355"/>
      <c r="Q31" s="356"/>
      <c r="R31" s="585"/>
      <c r="S31" s="349"/>
      <c r="V31" s="44">
        <f>IF(AND(I31&lt;&gt;"",N31&lt;&gt;""),1,0)</f>
        <v>0</v>
      </c>
      <c r="W31" s="54"/>
      <c r="X31" s="48"/>
      <c r="Y31" s="48"/>
      <c r="Z31" s="47"/>
      <c r="AB31" s="85"/>
      <c r="AC31" s="85"/>
      <c r="AD31" s="86"/>
      <c r="AE31" s="85"/>
      <c r="AG31" s="85"/>
      <c r="AH31" s="85"/>
    </row>
    <row r="32" spans="1:42" ht="25.2" customHeight="1" thickBot="1" x14ac:dyDescent="0.25">
      <c r="A32" s="35"/>
      <c r="B32" s="399"/>
      <c r="C32" s="423"/>
      <c r="D32" s="424"/>
      <c r="E32" s="401"/>
      <c r="F32" s="402"/>
      <c r="G32" s="372" t="s">
        <v>360</v>
      </c>
      <c r="H32" s="373"/>
      <c r="I32" s="354"/>
      <c r="J32" s="355"/>
      <c r="K32" s="355"/>
      <c r="L32" s="355"/>
      <c r="M32" s="195" t="s">
        <v>299</v>
      </c>
      <c r="N32" s="355"/>
      <c r="O32" s="355"/>
      <c r="P32" s="355"/>
      <c r="Q32" s="356"/>
      <c r="R32" s="586"/>
      <c r="S32" s="349"/>
      <c r="V32" s="44">
        <f>IF(AND(I32&lt;&gt;"",N32&lt;&gt;""),1,0)</f>
        <v>0</v>
      </c>
      <c r="W32" s="59"/>
      <c r="X32" s="48"/>
      <c r="Y32" s="48"/>
      <c r="Z32" s="47"/>
      <c r="AB32" s="85"/>
      <c r="AC32" s="85"/>
      <c r="AD32" s="42" t="s">
        <v>169</v>
      </c>
      <c r="AE32" s="238" t="s">
        <v>152</v>
      </c>
      <c r="AG32" s="85"/>
      <c r="AH32" s="85"/>
      <c r="AP32" s="43" t="s">
        <v>172</v>
      </c>
    </row>
    <row r="33" spans="1:42" ht="25.2" customHeight="1" thickBot="1" x14ac:dyDescent="0.25">
      <c r="A33" s="35"/>
      <c r="B33" s="399"/>
      <c r="C33" s="421" t="s">
        <v>208</v>
      </c>
      <c r="D33" s="422"/>
      <c r="E33" s="413">
        <f>AD33</f>
        <v>1</v>
      </c>
      <c r="F33" s="486" t="str">
        <f>IF(Y33=0,"-",AP33)</f>
        <v>-</v>
      </c>
      <c r="G33" s="370" t="s">
        <v>198</v>
      </c>
      <c r="H33" s="371"/>
      <c r="I33" s="392"/>
      <c r="J33" s="393"/>
      <c r="K33" s="393"/>
      <c r="L33" s="393"/>
      <c r="M33" s="393"/>
      <c r="N33" s="393"/>
      <c r="O33" s="393"/>
      <c r="P33" s="393"/>
      <c r="Q33" s="394"/>
      <c r="R33" s="411" t="s">
        <v>447</v>
      </c>
      <c r="S33" s="348"/>
      <c r="V33" s="44">
        <f>IF(I33="",0,1)</f>
        <v>0</v>
      </c>
      <c r="W33" s="44">
        <f>IF(S33="",0,1)</f>
        <v>0</v>
      </c>
      <c r="X33" s="45"/>
      <c r="Y33" s="46">
        <f>SUM(V33:W34)</f>
        <v>0</v>
      </c>
      <c r="Z33" s="47" t="s">
        <v>450</v>
      </c>
      <c r="AA33" s="63"/>
      <c r="AB33" s="60"/>
      <c r="AC33" s="55"/>
      <c r="AD33" s="51">
        <v>1</v>
      </c>
      <c r="AE33" s="52">
        <f>IF(Y33=3,AD33*V22,0)</f>
        <v>0</v>
      </c>
      <c r="AG33" s="49"/>
      <c r="AH33" s="49"/>
      <c r="AP33" s="53">
        <f>IF(Y33=3,AE33,0)</f>
        <v>0</v>
      </c>
    </row>
    <row r="34" spans="1:42" ht="25.2" customHeight="1" thickBot="1" x14ac:dyDescent="0.25">
      <c r="A34" s="35"/>
      <c r="B34" s="400"/>
      <c r="C34" s="423"/>
      <c r="D34" s="424"/>
      <c r="E34" s="415"/>
      <c r="F34" s="487"/>
      <c r="G34" s="370" t="s">
        <v>199</v>
      </c>
      <c r="H34" s="371"/>
      <c r="I34" s="392"/>
      <c r="J34" s="393"/>
      <c r="K34" s="393"/>
      <c r="L34" s="393"/>
      <c r="M34" s="393"/>
      <c r="N34" s="393"/>
      <c r="O34" s="393"/>
      <c r="P34" s="393"/>
      <c r="Q34" s="394"/>
      <c r="R34" s="412"/>
      <c r="S34" s="350"/>
      <c r="V34" s="44">
        <f>IF(I34="",0,1)</f>
        <v>0</v>
      </c>
      <c r="W34" s="59"/>
      <c r="X34" s="48"/>
      <c r="Y34" s="48"/>
      <c r="AA34" s="63"/>
      <c r="AB34" s="60"/>
      <c r="AC34" s="55"/>
      <c r="AD34" s="88"/>
      <c r="AE34" s="41"/>
      <c r="AF34" s="48"/>
      <c r="AG34" s="49"/>
      <c r="AH34" s="49"/>
      <c r="AI34" s="48"/>
      <c r="AJ34" s="48"/>
      <c r="AK34" s="48"/>
      <c r="AL34" s="48"/>
      <c r="AM34" s="48"/>
      <c r="AN34" s="48"/>
      <c r="AO34" s="48"/>
      <c r="AP34" s="41"/>
    </row>
    <row r="35" spans="1:42" s="278" customFormat="1" ht="15" customHeight="1" x14ac:dyDescent="0.2">
      <c r="A35" s="301"/>
      <c r="B35" s="583" t="s">
        <v>416</v>
      </c>
      <c r="C35" s="583"/>
      <c r="D35" s="583"/>
      <c r="E35" s="583"/>
      <c r="F35" s="583"/>
      <c r="G35" s="583"/>
      <c r="H35" s="583"/>
      <c r="I35" s="583"/>
      <c r="J35" s="583"/>
      <c r="K35" s="583"/>
      <c r="L35" s="583"/>
      <c r="M35" s="583"/>
      <c r="N35" s="583"/>
      <c r="O35" s="583"/>
      <c r="P35" s="583"/>
      <c r="Q35" s="583"/>
      <c r="R35" s="583"/>
      <c r="S35" s="583"/>
      <c r="V35" s="302"/>
      <c r="W35" s="303"/>
      <c r="X35" s="303"/>
      <c r="Y35" s="303"/>
      <c r="Z35" s="303"/>
      <c r="AA35" s="303"/>
      <c r="AB35" s="303"/>
      <c r="AC35" s="304"/>
      <c r="AD35" s="305"/>
      <c r="AE35" s="306"/>
      <c r="AF35" s="303"/>
    </row>
    <row r="36" spans="1:42" s="278" customFormat="1" ht="12" customHeight="1" x14ac:dyDescent="0.2">
      <c r="A36" s="301"/>
      <c r="B36" s="388" t="s">
        <v>417</v>
      </c>
      <c r="C36" s="388"/>
      <c r="D36" s="388"/>
      <c r="E36" s="388"/>
      <c r="F36" s="388"/>
      <c r="G36" s="388"/>
      <c r="H36" s="388"/>
      <c r="I36" s="388"/>
      <c r="J36" s="388"/>
      <c r="K36" s="388"/>
      <c r="L36" s="388"/>
      <c r="M36" s="388"/>
      <c r="N36" s="388"/>
      <c r="O36" s="388"/>
      <c r="P36" s="388"/>
      <c r="Q36" s="388"/>
      <c r="R36" s="388"/>
      <c r="S36" s="388"/>
      <c r="V36" s="303"/>
      <c r="W36" s="303"/>
      <c r="X36" s="303"/>
      <c r="Y36" s="303"/>
      <c r="Z36" s="303"/>
      <c r="AA36" s="303"/>
      <c r="AB36" s="303"/>
      <c r="AC36" s="307"/>
      <c r="AD36" s="305"/>
      <c r="AE36" s="306"/>
      <c r="AF36" s="308"/>
      <c r="AG36" s="309"/>
    </row>
    <row r="37" spans="1:42" s="278" customFormat="1" ht="12" customHeight="1" x14ac:dyDescent="0.2">
      <c r="A37" s="301"/>
      <c r="B37" s="388" t="s">
        <v>415</v>
      </c>
      <c r="C37" s="388"/>
      <c r="D37" s="388"/>
      <c r="E37" s="388"/>
      <c r="F37" s="388"/>
      <c r="G37" s="388"/>
      <c r="H37" s="388"/>
      <c r="I37" s="388"/>
      <c r="J37" s="388"/>
      <c r="K37" s="388"/>
      <c r="L37" s="388"/>
      <c r="M37" s="388"/>
      <c r="N37" s="388"/>
      <c r="O37" s="388"/>
      <c r="P37" s="388"/>
      <c r="Q37" s="388"/>
      <c r="R37" s="388"/>
      <c r="S37" s="388"/>
      <c r="V37" s="303"/>
      <c r="W37" s="303"/>
      <c r="X37" s="303"/>
      <c r="Y37" s="303"/>
      <c r="Z37" s="303"/>
      <c r="AA37" s="303"/>
      <c r="AB37" s="303"/>
      <c r="AC37" s="307"/>
      <c r="AD37" s="305"/>
      <c r="AE37" s="306"/>
      <c r="AF37" s="308"/>
      <c r="AG37" s="310"/>
    </row>
    <row r="38" spans="1:42" s="278" customFormat="1" ht="12" customHeight="1" x14ac:dyDescent="0.2">
      <c r="A38" s="301"/>
      <c r="B38" s="388" t="s">
        <v>463</v>
      </c>
      <c r="C38" s="388"/>
      <c r="D38" s="388"/>
      <c r="E38" s="388"/>
      <c r="F38" s="388"/>
      <c r="G38" s="388"/>
      <c r="H38" s="388"/>
      <c r="I38" s="388"/>
      <c r="J38" s="388"/>
      <c r="K38" s="388"/>
      <c r="L38" s="388"/>
      <c r="M38" s="388"/>
      <c r="N38" s="388"/>
      <c r="O38" s="388"/>
      <c r="P38" s="388"/>
      <c r="Q38" s="388"/>
      <c r="R38" s="388"/>
      <c r="S38" s="388"/>
      <c r="V38" s="303"/>
      <c r="W38" s="303"/>
      <c r="X38" s="303"/>
      <c r="Y38" s="303"/>
      <c r="Z38" s="303"/>
      <c r="AA38" s="303"/>
      <c r="AB38" s="303"/>
      <c r="AC38" s="307"/>
      <c r="AD38" s="305"/>
      <c r="AE38" s="306"/>
      <c r="AF38" s="308"/>
      <c r="AG38" s="310"/>
    </row>
    <row r="39" spans="1:42" s="278" customFormat="1" ht="24" customHeight="1" x14ac:dyDescent="0.2">
      <c r="B39" s="388" t="s">
        <v>461</v>
      </c>
      <c r="C39" s="388"/>
      <c r="D39" s="388"/>
      <c r="E39" s="388"/>
      <c r="F39" s="388"/>
      <c r="G39" s="388"/>
      <c r="H39" s="388"/>
      <c r="I39" s="388"/>
      <c r="J39" s="388"/>
      <c r="K39" s="388"/>
      <c r="L39" s="388"/>
      <c r="M39" s="388"/>
      <c r="N39" s="388"/>
      <c r="O39" s="388"/>
      <c r="P39" s="388"/>
      <c r="Q39" s="388"/>
      <c r="R39" s="388"/>
      <c r="S39" s="388"/>
    </row>
    <row r="40" spans="1:42" ht="14.25" customHeight="1" x14ac:dyDescent="0.2">
      <c r="A40" s="35"/>
      <c r="B40" s="376" t="s">
        <v>248</v>
      </c>
      <c r="C40" s="376"/>
      <c r="D40" s="376"/>
      <c r="E40" s="376"/>
      <c r="F40" s="376"/>
      <c r="G40" s="376"/>
      <c r="H40" s="376"/>
      <c r="I40" s="240"/>
      <c r="J40" s="240"/>
      <c r="K40" s="240"/>
      <c r="L40" s="240"/>
      <c r="M40" s="240"/>
      <c r="N40" s="240"/>
      <c r="O40" s="240"/>
      <c r="P40" s="240"/>
      <c r="Q40" s="36"/>
      <c r="S40" s="37" t="str">
        <f>S3</f>
        <v>（簡易型）</v>
      </c>
    </row>
    <row r="41" spans="1:42" ht="16.5" customHeight="1" x14ac:dyDescent="0.2">
      <c r="A41" s="35"/>
      <c r="B41" s="571" t="s">
        <v>143</v>
      </c>
      <c r="C41" s="571"/>
      <c r="D41" s="571"/>
      <c r="E41" s="582" t="str">
        <f>'1.基本データ(このシートは削除しないこと！)'!H14&amp;'1.基本データ(このシートは削除しないこと！)'!H15</f>
        <v>第○○-○○○○○-○○○○号 ○○○○○○○○○○○○工事</v>
      </c>
      <c r="F41" s="582"/>
      <c r="G41" s="582"/>
      <c r="H41" s="582"/>
      <c r="I41" s="582"/>
      <c r="J41" s="582"/>
      <c r="K41" s="582"/>
      <c r="L41" s="582"/>
      <c r="M41" s="582"/>
      <c r="N41" s="582"/>
      <c r="O41" s="582"/>
      <c r="P41" s="582"/>
      <c r="Q41" s="582"/>
      <c r="R41" s="582"/>
    </row>
    <row r="42" spans="1:42" ht="18.75" customHeight="1" thickBot="1" x14ac:dyDescent="0.25">
      <c r="A42" s="35"/>
      <c r="B42" s="397" t="s">
        <v>144</v>
      </c>
      <c r="C42" s="397"/>
      <c r="D42" s="397"/>
      <c r="E42" s="38" t="str">
        <f>'1.基本データ(このシートは削除しないこと！)'!H7</f>
        <v>株式会社○○○○</v>
      </c>
      <c r="F42" s="35"/>
      <c r="G42" s="35"/>
      <c r="H42" s="35"/>
      <c r="I42" s="35"/>
      <c r="J42" s="35"/>
      <c r="K42" s="35"/>
      <c r="L42" s="35"/>
      <c r="M42" s="35"/>
      <c r="N42" s="35"/>
      <c r="O42" s="35"/>
      <c r="P42" s="35"/>
      <c r="Q42" s="35"/>
      <c r="R42" s="35"/>
      <c r="S42" s="35"/>
    </row>
    <row r="43" spans="1:42" ht="22.5" customHeight="1" thickBot="1" x14ac:dyDescent="0.25">
      <c r="A43" s="35"/>
      <c r="B43" s="463" t="s">
        <v>0</v>
      </c>
      <c r="C43" s="463"/>
      <c r="D43" s="463"/>
      <c r="E43" s="39" t="s">
        <v>173</v>
      </c>
      <c r="F43" s="191" t="s">
        <v>2</v>
      </c>
      <c r="G43" s="507" t="s">
        <v>426</v>
      </c>
      <c r="H43" s="508"/>
      <c r="I43" s="508"/>
      <c r="J43" s="508"/>
      <c r="K43" s="508"/>
      <c r="L43" s="508"/>
      <c r="M43" s="508"/>
      <c r="N43" s="508"/>
      <c r="O43" s="508"/>
      <c r="P43" s="508"/>
      <c r="Q43" s="508"/>
      <c r="R43" s="508"/>
      <c r="S43" s="509"/>
      <c r="V43" s="40" t="s">
        <v>140</v>
      </c>
      <c r="AA43" s="48"/>
      <c r="AD43" s="42" t="s">
        <v>169</v>
      </c>
      <c r="AH43" s="48"/>
      <c r="AI43" s="48"/>
      <c r="AJ43" s="48"/>
      <c r="AK43" s="56"/>
      <c r="AL43" s="48"/>
      <c r="AN43" s="89"/>
      <c r="AO43" s="89"/>
      <c r="AP43" s="43" t="s">
        <v>172</v>
      </c>
    </row>
    <row r="44" spans="1:42" ht="25.95" customHeight="1" thickBot="1" x14ac:dyDescent="0.25">
      <c r="A44" s="35"/>
      <c r="B44" s="430" t="s">
        <v>294</v>
      </c>
      <c r="C44" s="457" t="s">
        <v>340</v>
      </c>
      <c r="D44" s="458"/>
      <c r="E44" s="245">
        <f>AD44</f>
        <v>0.5</v>
      </c>
      <c r="F44" s="239" t="str">
        <f>AP44</f>
        <v>-</v>
      </c>
      <c r="G44" s="440" t="s">
        <v>307</v>
      </c>
      <c r="H44" s="581"/>
      <c r="I44" s="381" t="s">
        <v>429</v>
      </c>
      <c r="J44" s="381"/>
      <c r="K44" s="385" t="s">
        <v>295</v>
      </c>
      <c r="L44" s="386"/>
      <c r="M44" s="386"/>
      <c r="N44" s="386"/>
      <c r="O44" s="386"/>
      <c r="P44" s="386"/>
      <c r="Q44" s="386"/>
      <c r="R44" s="386"/>
      <c r="S44" s="387"/>
      <c r="V44" s="44">
        <f>IF(OR(K44=リスト!H4,K44=リスト!H6),1,0)</f>
        <v>0</v>
      </c>
      <c r="W44" s="59"/>
      <c r="X44" s="48"/>
      <c r="Y44" s="48"/>
      <c r="AD44" s="65">
        <v>0.5</v>
      </c>
      <c r="AE44" s="71"/>
      <c r="AG44" s="49"/>
      <c r="AH44" s="49"/>
      <c r="AP44" s="92" t="str">
        <f>IF(V44=1,AD44,"-")</f>
        <v>-</v>
      </c>
    </row>
    <row r="45" spans="1:42" ht="25.95" customHeight="1" thickBot="1" x14ac:dyDescent="0.25">
      <c r="A45" s="35"/>
      <c r="B45" s="430"/>
      <c r="C45" s="457" t="s">
        <v>341</v>
      </c>
      <c r="D45" s="458"/>
      <c r="E45" s="245">
        <f t="shared" ref="E45:E51" si="2">AD45</f>
        <v>0.5</v>
      </c>
      <c r="F45" s="239" t="str">
        <f t="shared" ref="F45:F51" si="3">AP45</f>
        <v>-</v>
      </c>
      <c r="G45" s="440" t="s">
        <v>308</v>
      </c>
      <c r="H45" s="581"/>
      <c r="I45" s="381" t="s">
        <v>433</v>
      </c>
      <c r="J45" s="381"/>
      <c r="K45" s="382" t="s">
        <v>295</v>
      </c>
      <c r="L45" s="383"/>
      <c r="M45" s="383"/>
      <c r="N45" s="383"/>
      <c r="O45" s="383"/>
      <c r="P45" s="383"/>
      <c r="Q45" s="383"/>
      <c r="R45" s="383"/>
      <c r="S45" s="384"/>
      <c r="V45" s="44">
        <f>IF(K45="有",1,0)</f>
        <v>0</v>
      </c>
      <c r="W45" s="48"/>
      <c r="X45" s="91"/>
      <c r="Y45" s="48"/>
      <c r="AD45" s="65">
        <v>0.5</v>
      </c>
      <c r="AE45" s="74"/>
      <c r="AG45" s="49"/>
      <c r="AH45" s="49"/>
      <c r="AP45" s="92" t="str">
        <f t="shared" ref="AP45:AP51" si="4">IF(V45=1,AD45,"-")</f>
        <v>-</v>
      </c>
    </row>
    <row r="46" spans="1:42" ht="22.95" customHeight="1" thickBot="1" x14ac:dyDescent="0.25">
      <c r="A46" s="35"/>
      <c r="B46" s="430"/>
      <c r="C46" s="438" t="s">
        <v>209</v>
      </c>
      <c r="D46" s="439"/>
      <c r="E46" s="245">
        <f t="shared" si="2"/>
        <v>0.5</v>
      </c>
      <c r="F46" s="239" t="str">
        <f t="shared" si="3"/>
        <v>-</v>
      </c>
      <c r="G46" s="440" t="s">
        <v>309</v>
      </c>
      <c r="H46" s="581"/>
      <c r="I46" s="381" t="s">
        <v>433</v>
      </c>
      <c r="J46" s="381"/>
      <c r="K46" s="382" t="s">
        <v>295</v>
      </c>
      <c r="L46" s="383"/>
      <c r="M46" s="383"/>
      <c r="N46" s="383"/>
      <c r="O46" s="383"/>
      <c r="P46" s="383"/>
      <c r="Q46" s="383"/>
      <c r="R46" s="383"/>
      <c r="S46" s="384"/>
      <c r="V46" s="44">
        <f>IF(K46="有",1,0)</f>
        <v>0</v>
      </c>
      <c r="W46" s="48"/>
      <c r="X46" s="91"/>
      <c r="Y46" s="48"/>
      <c r="AD46" s="65">
        <v>0.5</v>
      </c>
      <c r="AE46" s="74"/>
      <c r="AG46" s="49"/>
      <c r="AH46" s="49"/>
      <c r="AP46" s="92" t="str">
        <f t="shared" si="4"/>
        <v>-</v>
      </c>
    </row>
    <row r="47" spans="1:42" ht="22.95" customHeight="1" thickBot="1" x14ac:dyDescent="0.25">
      <c r="A47" s="35"/>
      <c r="B47" s="430"/>
      <c r="C47" s="579" t="s">
        <v>210</v>
      </c>
      <c r="D47" s="580"/>
      <c r="E47" s="241">
        <f>AD47</f>
        <v>1.5</v>
      </c>
      <c r="F47" s="235" t="str">
        <f>AP47</f>
        <v>-</v>
      </c>
      <c r="G47" s="440" t="s">
        <v>310</v>
      </c>
      <c r="H47" s="581"/>
      <c r="I47" s="381" t="s">
        <v>434</v>
      </c>
      <c r="J47" s="381"/>
      <c r="K47" s="385" t="s">
        <v>295</v>
      </c>
      <c r="L47" s="386"/>
      <c r="M47" s="386"/>
      <c r="N47" s="386"/>
      <c r="O47" s="386"/>
      <c r="P47" s="386"/>
      <c r="Q47" s="386"/>
      <c r="R47" s="386"/>
      <c r="S47" s="387"/>
      <c r="V47" s="68">
        <f>IF(OR(K47=リスト!I4,K47=リスト!I5),1,0)</f>
        <v>0</v>
      </c>
      <c r="W47" s="48"/>
      <c r="X47" s="91"/>
      <c r="Y47" s="48"/>
      <c r="AD47" s="69">
        <v>1.5</v>
      </c>
      <c r="AE47" s="74"/>
      <c r="AG47" s="49"/>
      <c r="AH47" s="49"/>
      <c r="AM47" s="98"/>
      <c r="AP47" s="92" t="str">
        <f>IF(V47=1,AD47,"-")</f>
        <v>-</v>
      </c>
    </row>
    <row r="48" spans="1:42" ht="25.95" customHeight="1" thickBot="1" x14ac:dyDescent="0.25">
      <c r="A48" s="35"/>
      <c r="B48" s="430"/>
      <c r="C48" s="440" t="s">
        <v>274</v>
      </c>
      <c r="D48" s="441"/>
      <c r="E48" s="245">
        <f t="shared" si="2"/>
        <v>0.5</v>
      </c>
      <c r="F48" s="239" t="str">
        <f t="shared" si="3"/>
        <v>-</v>
      </c>
      <c r="G48" s="440" t="s">
        <v>311</v>
      </c>
      <c r="H48" s="581"/>
      <c r="I48" s="381" t="s">
        <v>433</v>
      </c>
      <c r="J48" s="381"/>
      <c r="K48" s="382" t="s">
        <v>295</v>
      </c>
      <c r="L48" s="383"/>
      <c r="M48" s="383"/>
      <c r="N48" s="383"/>
      <c r="O48" s="383"/>
      <c r="P48" s="383"/>
      <c r="Q48" s="383"/>
      <c r="R48" s="383"/>
      <c r="S48" s="384"/>
      <c r="V48" s="44">
        <f>IF(K48="有",1,0)</f>
        <v>0</v>
      </c>
      <c r="W48" s="48"/>
      <c r="X48" s="91"/>
      <c r="Y48" s="48"/>
      <c r="AD48" s="65">
        <v>0.5</v>
      </c>
      <c r="AE48" s="74"/>
      <c r="AG48" s="49"/>
      <c r="AH48" s="49"/>
      <c r="AM48" s="98" t="s">
        <v>169</v>
      </c>
      <c r="AP48" s="92" t="str">
        <f t="shared" si="4"/>
        <v>-</v>
      </c>
    </row>
    <row r="49" spans="1:54" ht="25.95" customHeight="1" thickBot="1" x14ac:dyDescent="0.25">
      <c r="A49" s="35"/>
      <c r="B49" s="430"/>
      <c r="C49" s="440" t="s">
        <v>314</v>
      </c>
      <c r="D49" s="441"/>
      <c r="E49" s="245">
        <f t="shared" si="2"/>
        <v>0.5</v>
      </c>
      <c r="F49" s="239" t="str">
        <f t="shared" si="3"/>
        <v>-</v>
      </c>
      <c r="G49" s="440" t="s">
        <v>311</v>
      </c>
      <c r="H49" s="581"/>
      <c r="I49" s="381" t="s">
        <v>435</v>
      </c>
      <c r="J49" s="381"/>
      <c r="K49" s="382" t="s">
        <v>295</v>
      </c>
      <c r="L49" s="383"/>
      <c r="M49" s="383"/>
      <c r="N49" s="383"/>
      <c r="O49" s="383"/>
      <c r="P49" s="383"/>
      <c r="Q49" s="383"/>
      <c r="R49" s="383"/>
      <c r="S49" s="384"/>
      <c r="V49" s="44">
        <f>IF(K49="有",1,0)</f>
        <v>0</v>
      </c>
      <c r="W49" s="48"/>
      <c r="X49" s="91"/>
      <c r="Y49" s="48"/>
      <c r="AD49" s="65">
        <v>0.5</v>
      </c>
      <c r="AE49" s="74"/>
      <c r="AG49" s="49"/>
      <c r="AH49" s="49"/>
      <c r="AJ49" s="44">
        <v>0</v>
      </c>
      <c r="AK49" s="125"/>
      <c r="AL49" s="125"/>
      <c r="AM49" s="51">
        <v>0</v>
      </c>
      <c r="AP49" s="92" t="str">
        <f t="shared" si="4"/>
        <v>-</v>
      </c>
    </row>
    <row r="50" spans="1:54" ht="22.95" customHeight="1" thickBot="1" x14ac:dyDescent="0.25">
      <c r="A50" s="35"/>
      <c r="B50" s="430"/>
      <c r="C50" s="438" t="s">
        <v>211</v>
      </c>
      <c r="D50" s="439"/>
      <c r="E50" s="245">
        <f t="shared" si="2"/>
        <v>0.5</v>
      </c>
      <c r="F50" s="239" t="str">
        <f t="shared" si="3"/>
        <v>-</v>
      </c>
      <c r="G50" s="440" t="s">
        <v>312</v>
      </c>
      <c r="H50" s="581"/>
      <c r="I50" s="381" t="s">
        <v>433</v>
      </c>
      <c r="J50" s="381"/>
      <c r="K50" s="382" t="s">
        <v>295</v>
      </c>
      <c r="L50" s="383"/>
      <c r="M50" s="383"/>
      <c r="N50" s="383"/>
      <c r="O50" s="383"/>
      <c r="P50" s="383"/>
      <c r="Q50" s="383"/>
      <c r="R50" s="383"/>
      <c r="S50" s="384"/>
      <c r="V50" s="44">
        <f>IF(K50="有",1,0)</f>
        <v>0</v>
      </c>
      <c r="W50" s="46">
        <f>IF(K52="",0,1)</f>
        <v>0</v>
      </c>
      <c r="X50" s="34" t="s">
        <v>457</v>
      </c>
      <c r="Y50" s="48"/>
      <c r="AA50" s="34" t="s">
        <v>459</v>
      </c>
      <c r="AC50" s="34" t="s">
        <v>460</v>
      </c>
      <c r="AD50" s="65">
        <v>0.5</v>
      </c>
      <c r="AE50" s="74"/>
      <c r="AG50" s="49"/>
      <c r="AH50" s="49"/>
      <c r="AJ50" s="44">
        <v>42</v>
      </c>
      <c r="AK50" s="44" t="s">
        <v>149</v>
      </c>
      <c r="AL50" s="44" t="s">
        <v>174</v>
      </c>
      <c r="AM50" s="51">
        <v>5</v>
      </c>
      <c r="AP50" s="92" t="str">
        <f t="shared" si="4"/>
        <v>-</v>
      </c>
    </row>
    <row r="51" spans="1:54" ht="25.95" customHeight="1" thickBot="1" x14ac:dyDescent="0.25">
      <c r="A51" s="35"/>
      <c r="B51" s="430"/>
      <c r="C51" s="455" t="s">
        <v>342</v>
      </c>
      <c r="D51" s="456"/>
      <c r="E51" s="190">
        <f t="shared" si="2"/>
        <v>0.5</v>
      </c>
      <c r="F51" s="204" t="str">
        <f t="shared" si="3"/>
        <v>-</v>
      </c>
      <c r="G51" s="592" t="s">
        <v>313</v>
      </c>
      <c r="H51" s="593"/>
      <c r="I51" s="381" t="s">
        <v>433</v>
      </c>
      <c r="J51" s="381"/>
      <c r="K51" s="382" t="s">
        <v>295</v>
      </c>
      <c r="L51" s="383"/>
      <c r="M51" s="383"/>
      <c r="N51" s="383"/>
      <c r="O51" s="383"/>
      <c r="P51" s="383"/>
      <c r="Q51" s="383"/>
      <c r="R51" s="383"/>
      <c r="S51" s="384"/>
      <c r="V51" s="44">
        <f>IF(K51="有",1,0)</f>
        <v>0</v>
      </c>
      <c r="W51" s="44">
        <f>IF(OR(R52=リスト!O4),1,0)</f>
        <v>0</v>
      </c>
      <c r="X51" s="44">
        <f>W50</f>
        <v>0</v>
      </c>
      <c r="Y51" s="46">
        <f>SUM(W51:X51)</f>
        <v>0</v>
      </c>
      <c r="Z51" s="47" t="s">
        <v>458</v>
      </c>
      <c r="AA51" s="44">
        <v>0.5</v>
      </c>
      <c r="AB51" s="295">
        <f>W51*AA51</f>
        <v>0</v>
      </c>
      <c r="AC51" s="291" t="str">
        <f>IF(W50=1,MAX(AB51:AB52),"-")</f>
        <v>-</v>
      </c>
      <c r="AD51" s="296">
        <v>0.5</v>
      </c>
      <c r="AE51" s="238" t="s">
        <v>152</v>
      </c>
      <c r="AF51" s="48"/>
      <c r="AG51" s="49"/>
      <c r="AH51" s="49"/>
      <c r="AJ51" s="44">
        <v>41</v>
      </c>
      <c r="AK51" s="44" t="s">
        <v>149</v>
      </c>
      <c r="AL51" s="44" t="s">
        <v>30</v>
      </c>
      <c r="AM51" s="51">
        <v>4</v>
      </c>
      <c r="AP51" s="92" t="str">
        <f t="shared" si="4"/>
        <v>-</v>
      </c>
      <c r="AS51" s="89" t="s">
        <v>236</v>
      </c>
    </row>
    <row r="52" spans="1:54" ht="45.6" customHeight="1" thickBot="1" x14ac:dyDescent="0.25">
      <c r="A52" s="35"/>
      <c r="B52" s="430"/>
      <c r="C52" s="455" t="s">
        <v>323</v>
      </c>
      <c r="D52" s="456"/>
      <c r="E52" s="189">
        <f>AA51</f>
        <v>0.5</v>
      </c>
      <c r="F52" s="192" t="str">
        <f>AP52</f>
        <v>-</v>
      </c>
      <c r="G52" s="592" t="s">
        <v>466</v>
      </c>
      <c r="H52" s="593"/>
      <c r="I52" s="569" t="s">
        <v>448</v>
      </c>
      <c r="J52" s="570"/>
      <c r="K52" s="589"/>
      <c r="L52" s="590"/>
      <c r="M52" s="590"/>
      <c r="N52" s="590"/>
      <c r="O52" s="590"/>
      <c r="P52" s="590"/>
      <c r="Q52" s="591"/>
      <c r="R52" s="587" t="s">
        <v>295</v>
      </c>
      <c r="S52" s="588"/>
      <c r="W52" s="44">
        <f>IF(OR(R52=リスト!O5),1,0)</f>
        <v>0</v>
      </c>
      <c r="X52" s="44">
        <f>W50</f>
        <v>0</v>
      </c>
      <c r="Y52" s="46">
        <f>SUM(W52:X52)</f>
        <v>0</v>
      </c>
      <c r="Z52" s="47" t="s">
        <v>351</v>
      </c>
      <c r="AA52" s="65">
        <v>0.25</v>
      </c>
      <c r="AB52" s="295">
        <f>W52*AA52</f>
        <v>0</v>
      </c>
      <c r="AC52" s="291" t="str">
        <f>IF(W50=1,MAX(AB51:AB52),"-")</f>
        <v>-</v>
      </c>
      <c r="AF52" s="48"/>
      <c r="AG52" s="49"/>
      <c r="AH52" s="49"/>
      <c r="AJ52" s="44">
        <v>40</v>
      </c>
      <c r="AK52" s="44" t="s">
        <v>149</v>
      </c>
      <c r="AL52" s="44" t="s">
        <v>4</v>
      </c>
      <c r="AM52" s="51">
        <v>3</v>
      </c>
      <c r="AP52" s="92" t="str">
        <f>IF(W50=1,MAX(AB51:AC52),"-")</f>
        <v>-</v>
      </c>
      <c r="AS52" s="89" t="s">
        <v>236</v>
      </c>
    </row>
    <row r="53" spans="1:54" ht="25.95" customHeight="1" thickBot="1" x14ac:dyDescent="0.25">
      <c r="A53" s="35"/>
      <c r="B53" s="404"/>
      <c r="C53" s="574" t="s">
        <v>343</v>
      </c>
      <c r="D53" s="574"/>
      <c r="E53" s="244">
        <f t="shared" ref="E53" si="5">AD53</f>
        <v>2.5</v>
      </c>
      <c r="F53" s="236" t="str">
        <f>AP53</f>
        <v>-</v>
      </c>
      <c r="G53" s="434" t="s">
        <v>467</v>
      </c>
      <c r="H53" s="578"/>
      <c r="I53" s="381" t="s">
        <v>431</v>
      </c>
      <c r="J53" s="381"/>
      <c r="K53" s="575" t="s">
        <v>295</v>
      </c>
      <c r="L53" s="576"/>
      <c r="M53" s="576"/>
      <c r="N53" s="576"/>
      <c r="O53" s="576"/>
      <c r="P53" s="576"/>
      <c r="Q53" s="576"/>
      <c r="R53" s="576"/>
      <c r="S53" s="577"/>
      <c r="V53" s="44">
        <f>IF(AND('1.基本データ(このシートは削除しないこと！)'!H16=1,K53=リスト!K9),1,0)</f>
        <v>0</v>
      </c>
      <c r="W53" s="44">
        <f>IF(AND('1.基本データ(このシートは削除しないこと！)'!H16=1,K53=リスト!K10),1,0)</f>
        <v>0</v>
      </c>
      <c r="X53" s="44">
        <f>IF(AND('1.基本データ(このシートは削除しないこと！)'!H16=10,K53=リスト!K11),1,0)</f>
        <v>0</v>
      </c>
      <c r="Y53" s="34">
        <f>SUM(V53:X53)</f>
        <v>0</v>
      </c>
      <c r="Z53" s="47" t="s">
        <v>224</v>
      </c>
      <c r="AB53" s="64"/>
      <c r="AC53" s="94" t="s">
        <v>221</v>
      </c>
      <c r="AD53" s="95">
        <v>2.5</v>
      </c>
      <c r="AE53" s="96">
        <f>V53*AD53</f>
        <v>0</v>
      </c>
      <c r="AF53" s="572" t="str">
        <f>IF('1.基本データ(このシートは削除しないこと！)'!H16=1,MAX(AE53:AE54),"-")</f>
        <v>-</v>
      </c>
      <c r="AJ53" s="44">
        <v>32</v>
      </c>
      <c r="AK53" s="44" t="s">
        <v>150</v>
      </c>
      <c r="AL53" s="44" t="s">
        <v>174</v>
      </c>
      <c r="AM53" s="51">
        <v>3</v>
      </c>
      <c r="AP53" s="97" t="str">
        <f>IF(Y53=1,MAX(AF53:AF55),"-")</f>
        <v>-</v>
      </c>
      <c r="AS53" s="98" t="s">
        <v>254</v>
      </c>
      <c r="AT53" s="98" t="s">
        <v>255</v>
      </c>
      <c r="AY53" s="56"/>
      <c r="AZ53" s="48"/>
    </row>
    <row r="54" spans="1:54" ht="30" customHeight="1" thickBot="1" x14ac:dyDescent="0.25">
      <c r="A54" s="35"/>
      <c r="B54" s="404"/>
      <c r="C54" s="431" t="s">
        <v>344</v>
      </c>
      <c r="D54" s="431"/>
      <c r="E54" s="432">
        <f>AM50</f>
        <v>5</v>
      </c>
      <c r="F54" s="433" t="str">
        <f>IF(OR(K55="-",K56="-"),"-",AQ61)</f>
        <v>-</v>
      </c>
      <c r="G54" s="554" t="s">
        <v>253</v>
      </c>
      <c r="H54" s="555"/>
      <c r="I54" s="555"/>
      <c r="J54" s="555"/>
      <c r="K54" s="555"/>
      <c r="L54" s="555"/>
      <c r="M54" s="555"/>
      <c r="N54" s="555"/>
      <c r="O54" s="555"/>
      <c r="P54" s="555"/>
      <c r="Q54" s="556"/>
      <c r="R54" s="442" t="s">
        <v>413</v>
      </c>
      <c r="S54" s="443"/>
      <c r="AC54" s="99" t="s">
        <v>222</v>
      </c>
      <c r="AD54" s="100">
        <v>1.5</v>
      </c>
      <c r="AE54" s="101">
        <f>W53*AD54</f>
        <v>0</v>
      </c>
      <c r="AF54" s="573"/>
      <c r="AJ54" s="44">
        <v>31</v>
      </c>
      <c r="AK54" s="44" t="s">
        <v>150</v>
      </c>
      <c r="AL54" s="44" t="s">
        <v>30</v>
      </c>
      <c r="AM54" s="51">
        <v>2</v>
      </c>
      <c r="AO54" s="102" t="s">
        <v>260</v>
      </c>
      <c r="AS54" s="103">
        <f>IF($W57="同一市町村",1,10)</f>
        <v>10</v>
      </c>
      <c r="AT54" s="103">
        <f>IF($W60="同一市町村",1,10)</f>
        <v>10</v>
      </c>
      <c r="AY54" s="56"/>
      <c r="AZ54" s="48"/>
    </row>
    <row r="55" spans="1:54" ht="30" customHeight="1" thickBot="1" x14ac:dyDescent="0.25">
      <c r="A55" s="35"/>
      <c r="B55" s="404"/>
      <c r="C55" s="431"/>
      <c r="D55" s="431"/>
      <c r="E55" s="432"/>
      <c r="F55" s="433"/>
      <c r="G55" s="505" t="s">
        <v>316</v>
      </c>
      <c r="H55" s="506"/>
      <c r="I55" s="381" t="s">
        <v>431</v>
      </c>
      <c r="J55" s="381"/>
      <c r="K55" s="545" t="s">
        <v>295</v>
      </c>
      <c r="L55" s="546"/>
      <c r="M55" s="546"/>
      <c r="N55" s="546"/>
      <c r="O55" s="546"/>
      <c r="P55" s="546"/>
      <c r="Q55" s="547"/>
      <c r="R55" s="442"/>
      <c r="S55" s="443"/>
      <c r="V55" s="9" t="s">
        <v>252</v>
      </c>
      <c r="W55" s="104" t="str">
        <f>VLOOKUP(K55,リスト2!$C$3:$E$65,2,FALSE)</f>
        <v>-</v>
      </c>
      <c r="X55" s="105"/>
      <c r="AC55" s="106" t="s">
        <v>223</v>
      </c>
      <c r="AD55" s="107">
        <v>2.5</v>
      </c>
      <c r="AE55" s="108">
        <f>X53*AD55</f>
        <v>0</v>
      </c>
      <c r="AF55" s="109">
        <f>IF('1.基本データ(このシートは削除しないこと！)'!H16=10,AE55,"-")</f>
        <v>0</v>
      </c>
      <c r="AJ55" s="44">
        <v>30</v>
      </c>
      <c r="AK55" s="44" t="s">
        <v>150</v>
      </c>
      <c r="AL55" s="44" t="s">
        <v>4</v>
      </c>
      <c r="AM55" s="51">
        <v>1.5</v>
      </c>
      <c r="AO55" s="110" t="e">
        <f>VLOOKUP(AC57,AJ54:AL61,3,FALSE)</f>
        <v>#N/A</v>
      </c>
      <c r="AS55" s="103">
        <f>IF($W57="同一土木",2,10)</f>
        <v>10</v>
      </c>
      <c r="AT55" s="103">
        <f>IF($W60="同一土木",2,10)</f>
        <v>10</v>
      </c>
      <c r="AY55" s="56"/>
      <c r="AZ55" s="48"/>
    </row>
    <row r="56" spans="1:54" ht="30" customHeight="1" thickBot="1" x14ac:dyDescent="0.25">
      <c r="A56" s="35"/>
      <c r="B56" s="404"/>
      <c r="C56" s="431"/>
      <c r="D56" s="431"/>
      <c r="E56" s="432"/>
      <c r="F56" s="433"/>
      <c r="G56" s="370" t="s">
        <v>317</v>
      </c>
      <c r="H56" s="557"/>
      <c r="I56" s="381" t="s">
        <v>431</v>
      </c>
      <c r="J56" s="381"/>
      <c r="K56" s="548" t="s">
        <v>295</v>
      </c>
      <c r="L56" s="549"/>
      <c r="M56" s="549"/>
      <c r="N56" s="549"/>
      <c r="O56" s="549"/>
      <c r="P56" s="549"/>
      <c r="Q56" s="550"/>
      <c r="R56" s="442"/>
      <c r="S56" s="443"/>
      <c r="T56" s="111"/>
      <c r="V56" s="9" t="s">
        <v>244</v>
      </c>
      <c r="W56" s="104" t="str">
        <f>VLOOKUP(K55,リスト2!$C$3:$E$65,3,FALSE)</f>
        <v>-</v>
      </c>
      <c r="X56" s="105"/>
      <c r="Z56" s="228" t="s">
        <v>269</v>
      </c>
      <c r="AA56" s="228"/>
      <c r="AB56" s="228"/>
      <c r="AC56" s="228"/>
      <c r="AE56" s="229" t="s">
        <v>270</v>
      </c>
      <c r="AF56" s="228"/>
      <c r="AG56" s="228"/>
      <c r="AJ56" s="44">
        <v>22</v>
      </c>
      <c r="AK56" s="44" t="s">
        <v>151</v>
      </c>
      <c r="AL56" s="44" t="s">
        <v>174</v>
      </c>
      <c r="AM56" s="51">
        <v>2</v>
      </c>
      <c r="AS56" s="103">
        <f>IF($W57="同一建設",3,10)</f>
        <v>10</v>
      </c>
      <c r="AT56" s="103">
        <f>IF($W60="同一建設",3,10)</f>
        <v>10</v>
      </c>
      <c r="AY56" s="56"/>
      <c r="AZ56" s="48"/>
    </row>
    <row r="57" spans="1:54" ht="28.2" customHeight="1" thickBot="1" x14ac:dyDescent="0.25">
      <c r="A57" s="35"/>
      <c r="B57" s="404"/>
      <c r="C57" s="431"/>
      <c r="D57" s="431"/>
      <c r="E57" s="432"/>
      <c r="F57" s="433"/>
      <c r="G57" s="554" t="s">
        <v>272</v>
      </c>
      <c r="H57" s="555"/>
      <c r="I57" s="555"/>
      <c r="J57" s="555"/>
      <c r="K57" s="555"/>
      <c r="L57" s="555"/>
      <c r="M57" s="555"/>
      <c r="N57" s="555"/>
      <c r="O57" s="555"/>
      <c r="P57" s="555"/>
      <c r="Q57" s="556"/>
      <c r="R57" s="442"/>
      <c r="S57" s="443"/>
      <c r="T57" s="111"/>
      <c r="V57" s="9" t="s">
        <v>247</v>
      </c>
      <c r="W57" s="10" t="str">
        <f>IF(K55="-","-",VLOOKUP($AC$57,AJ50:AM61,2,FALSE))</f>
        <v>-</v>
      </c>
      <c r="X57" s="10" t="str">
        <f>IF(K56="本店","本店",IF(K56="準本店","準本店","支店等"))</f>
        <v>支店等</v>
      </c>
      <c r="Z57" s="113" t="s">
        <v>154</v>
      </c>
      <c r="AA57" s="114" t="s">
        <v>407</v>
      </c>
      <c r="AB57" s="114" t="s">
        <v>408</v>
      </c>
      <c r="AC57" s="115">
        <f>IF(K55="-",0,MAX(AC58:AC61))</f>
        <v>0</v>
      </c>
      <c r="AE57" s="113" t="s">
        <v>154</v>
      </c>
      <c r="AF57" s="114" t="s">
        <v>408</v>
      </c>
      <c r="AG57" s="116">
        <f>IF(K58="-",0,MAX(AG58:AG61))</f>
        <v>0</v>
      </c>
      <c r="AH57" s="46">
        <f>AC57-AG57</f>
        <v>0</v>
      </c>
      <c r="AJ57" s="44">
        <v>21</v>
      </c>
      <c r="AK57" s="44" t="s">
        <v>151</v>
      </c>
      <c r="AL57" s="44" t="s">
        <v>30</v>
      </c>
      <c r="AM57" s="51">
        <v>1</v>
      </c>
      <c r="AO57" s="121" t="s">
        <v>152</v>
      </c>
      <c r="AP57" s="77"/>
      <c r="AS57" s="117">
        <f>IF($W57="県内",4,10)</f>
        <v>10</v>
      </c>
      <c r="AT57" s="117">
        <f>IF($W60="県内",4,10)</f>
        <v>10</v>
      </c>
      <c r="AU57" s="118"/>
      <c r="AY57" s="56"/>
      <c r="AZ57" s="48"/>
    </row>
    <row r="58" spans="1:54" ht="28.2" customHeight="1" thickTop="1" thickBot="1" x14ac:dyDescent="0.25">
      <c r="A58" s="35"/>
      <c r="B58" s="404"/>
      <c r="C58" s="431"/>
      <c r="D58" s="431"/>
      <c r="E58" s="432"/>
      <c r="F58" s="433"/>
      <c r="G58" s="505" t="s">
        <v>318</v>
      </c>
      <c r="H58" s="506"/>
      <c r="I58" s="381" t="s">
        <v>431</v>
      </c>
      <c r="J58" s="381"/>
      <c r="K58" s="545" t="s">
        <v>295</v>
      </c>
      <c r="L58" s="546"/>
      <c r="M58" s="546"/>
      <c r="N58" s="546"/>
      <c r="O58" s="546"/>
      <c r="P58" s="546"/>
      <c r="Q58" s="547"/>
      <c r="R58" s="442"/>
      <c r="S58" s="443"/>
      <c r="T58" s="111"/>
      <c r="U58" s="111"/>
      <c r="V58" s="9" t="s">
        <v>252</v>
      </c>
      <c r="W58" s="104" t="str">
        <f>VLOOKUP(K58,リスト2!$C$3:$E$65,2,FALSE)</f>
        <v>-</v>
      </c>
      <c r="X58" s="104" t="str">
        <f>IF(K59="有","有","-")</f>
        <v>-</v>
      </c>
      <c r="Z58" s="93">
        <f>IF(OR(K55='1.基本データ(このシートは削除しないこと！)'!D19,K55='1.基本データ(このシートは削除しないこと！)'!E19),40,0)</f>
        <v>40</v>
      </c>
      <c r="AA58" s="93">
        <f>IF(OR(K56="本店"),2,0)</f>
        <v>0</v>
      </c>
      <c r="AB58" s="93">
        <f>IF(OR(K56="準本店"),1,0)</f>
        <v>0</v>
      </c>
      <c r="AC58" s="93">
        <f>SUM(Z58:AB58)</f>
        <v>40</v>
      </c>
      <c r="AD58" s="34" t="s">
        <v>157</v>
      </c>
      <c r="AE58" s="93">
        <f>IF(OR(K58='1.基本データ(このシートは削除しないこと！)'!D19,K58='1.基本データ(このシートは削除しないこと！)'!E19),40,0)</f>
        <v>40</v>
      </c>
      <c r="AF58" s="93">
        <f>IF(K59="準本店",1,0)</f>
        <v>0</v>
      </c>
      <c r="AG58" s="93">
        <f>SUM(AE58:AF58)</f>
        <v>40</v>
      </c>
      <c r="AH58" s="34" t="s">
        <v>157</v>
      </c>
      <c r="AJ58" s="44">
        <v>20</v>
      </c>
      <c r="AK58" s="44" t="s">
        <v>151</v>
      </c>
      <c r="AL58" s="44" t="s">
        <v>4</v>
      </c>
      <c r="AM58" s="51">
        <v>0.5</v>
      </c>
      <c r="AO58" s="123" t="s">
        <v>155</v>
      </c>
      <c r="AP58" s="123" t="s">
        <v>153</v>
      </c>
      <c r="AS58" s="119">
        <f>MIN(AS54:AS57)</f>
        <v>10</v>
      </c>
      <c r="AT58" s="119">
        <f>MIN(AT54:AT57)</f>
        <v>10</v>
      </c>
      <c r="AV58" s="120"/>
      <c r="AW58" s="120"/>
      <c r="AY58" s="56"/>
      <c r="AZ58" s="48"/>
    </row>
    <row r="59" spans="1:54" ht="25.2" customHeight="1" thickBot="1" x14ac:dyDescent="0.25">
      <c r="A59" s="35"/>
      <c r="B59" s="404"/>
      <c r="C59" s="431"/>
      <c r="D59" s="431"/>
      <c r="E59" s="432"/>
      <c r="F59" s="433"/>
      <c r="G59" s="474" t="s">
        <v>319</v>
      </c>
      <c r="H59" s="528"/>
      <c r="I59" s="381" t="s">
        <v>431</v>
      </c>
      <c r="J59" s="381"/>
      <c r="K59" s="548" t="s">
        <v>295</v>
      </c>
      <c r="L59" s="549"/>
      <c r="M59" s="549"/>
      <c r="N59" s="549"/>
      <c r="O59" s="549"/>
      <c r="P59" s="549"/>
      <c r="Q59" s="550"/>
      <c r="R59" s="442"/>
      <c r="S59" s="443"/>
      <c r="T59" s="111"/>
      <c r="U59" s="111"/>
      <c r="V59" s="9" t="s">
        <v>244</v>
      </c>
      <c r="W59" s="104" t="str">
        <f>VLOOKUP(K58,リスト2!$C$3:$E$65,3,FALSE)</f>
        <v>-</v>
      </c>
      <c r="X59" s="104" t="str">
        <f>IF(K59="有","有","-")</f>
        <v>-</v>
      </c>
      <c r="Z59" s="44">
        <f>IF(OR(W55='1.基本データ(このシートは削除しないこと！)'!D20,W55='1.基本データ(このシートは削除しないこと！)'!E20),30,0)</f>
        <v>30</v>
      </c>
      <c r="AA59" s="44">
        <f>IF(OR(K56="本店"),2,0)</f>
        <v>0</v>
      </c>
      <c r="AB59" s="93">
        <f>IF(OR(K56="準本店"),1,0)</f>
        <v>0</v>
      </c>
      <c r="AC59" s="93">
        <f>SUM(Z59:AB59)</f>
        <v>30</v>
      </c>
      <c r="AD59" s="34" t="s">
        <v>158</v>
      </c>
      <c r="AE59" s="44">
        <f>IF(OR(W58='1.基本データ(このシートは削除しないこと！)'!D20,W58='1.基本データ(このシートは削除しないこと！)'!E20),30,0)</f>
        <v>30</v>
      </c>
      <c r="AF59" s="44">
        <f>IF(K59="準本店",1,0)</f>
        <v>0</v>
      </c>
      <c r="AG59" s="93">
        <f>SUM(AE59:AF59)</f>
        <v>30</v>
      </c>
      <c r="AH59" s="34" t="s">
        <v>158</v>
      </c>
      <c r="AJ59" s="44">
        <v>12</v>
      </c>
      <c r="AK59" s="44" t="s">
        <v>5</v>
      </c>
      <c r="AL59" s="44" t="s">
        <v>174</v>
      </c>
      <c r="AM59" s="51">
        <v>2</v>
      </c>
      <c r="AN59" s="262" t="s">
        <v>361</v>
      </c>
      <c r="AO59" s="51" t="e">
        <f>IF(AND('1.基本データ(このシートは削除しないこと！)'!$H$17=2,AC57&gt;=30),VLOOKUP(AC57,AJ49:AM55,4,0),0)</f>
        <v>#N/A</v>
      </c>
      <c r="AP59" s="51" t="e">
        <f>IF(AND('1.基本データ(このシートは削除しないこと！)'!$H$17=2,AG57&gt;=30),VLOOKUP(AG57,AJ49:AM55,4,0),0)</f>
        <v>#N/A</v>
      </c>
      <c r="AQ59" s="90"/>
      <c r="AT59" s="103">
        <f>MIN(AS58:AT58)</f>
        <v>10</v>
      </c>
      <c r="AU59" s="89" t="s">
        <v>237</v>
      </c>
      <c r="AY59" s="56"/>
      <c r="AZ59" s="48"/>
    </row>
    <row r="60" spans="1:54" ht="15" customHeight="1" thickBot="1" x14ac:dyDescent="0.25">
      <c r="A60" s="35"/>
      <c r="B60" s="404"/>
      <c r="C60" s="431"/>
      <c r="D60" s="431"/>
      <c r="E60" s="432"/>
      <c r="F60" s="433"/>
      <c r="G60" s="526" t="s">
        <v>320</v>
      </c>
      <c r="H60" s="527"/>
      <c r="I60" s="183"/>
      <c r="J60" s="182"/>
      <c r="K60" s="551" t="str">
        <f>IF(K55="-","-",W61)</f>
        <v>-</v>
      </c>
      <c r="L60" s="552"/>
      <c r="M60" s="552"/>
      <c r="N60" s="552"/>
      <c r="O60" s="552"/>
      <c r="P60" s="552"/>
      <c r="Q60" s="553"/>
      <c r="R60" s="442"/>
      <c r="S60" s="443"/>
      <c r="T60" s="122"/>
      <c r="U60" s="122"/>
      <c r="V60" s="11" t="s">
        <v>247</v>
      </c>
      <c r="W60" s="12" t="str">
        <f>IF(K58="-","-",VLOOKUP(AG57,AJ50:AM61,2,FALSE))</f>
        <v>-</v>
      </c>
      <c r="X60" s="12" t="str">
        <f>IF(K58="-","-",VLOOKUP($AG$57,AJ49:AM61,3,FALSE))</f>
        <v>-</v>
      </c>
      <c r="Z60" s="44">
        <f>IF(OR(W56='1.基本データ(このシートは削除しないこと！)'!D21,W56='1.基本データ(このシートは削除しないこと！)'!E21),20,0)</f>
        <v>20</v>
      </c>
      <c r="AA60" s="44">
        <f>IF(OR(K56="本店"),2,0)</f>
        <v>0</v>
      </c>
      <c r="AB60" s="93">
        <f>IF(OR(K56="準本店"),1,0)</f>
        <v>0</v>
      </c>
      <c r="AC60" s="93">
        <f>SUM(Z60:AB60)</f>
        <v>20</v>
      </c>
      <c r="AD60" s="34" t="s">
        <v>159</v>
      </c>
      <c r="AE60" s="44">
        <f>IF(OR(W59='1.基本データ(このシートは削除しないこと！)'!D21,W59='1.基本データ(このシートは削除しないこと！)'!E21),20,0)</f>
        <v>20</v>
      </c>
      <c r="AF60" s="44">
        <f>IF(K59="準本店",1,0)</f>
        <v>0</v>
      </c>
      <c r="AG60" s="93">
        <f>SUM(AE60:AF60)</f>
        <v>20</v>
      </c>
      <c r="AH60" s="34" t="s">
        <v>159</v>
      </c>
      <c r="AJ60" s="44">
        <v>11</v>
      </c>
      <c r="AK60" s="44" t="s">
        <v>5</v>
      </c>
      <c r="AL60" s="44" t="s">
        <v>30</v>
      </c>
      <c r="AM60" s="51">
        <v>1</v>
      </c>
      <c r="AN60" s="263" t="s">
        <v>362</v>
      </c>
      <c r="AO60" s="51" t="e">
        <f>IF(AND('1.基本データ(このシートは削除しないこと！)'!$H$17=3,AC57&gt;=20),VLOOKUP(AC57,AJ49:AM58,4,0),0)</f>
        <v>#N/A</v>
      </c>
      <c r="AP60" s="51" t="e">
        <f>IF(AND('1.基本データ(このシートは削除しないこと！)'!$H$17=3,AG57&gt;=20),VLOOKUP(AG57,AJ49:AM58,4,0),0)</f>
        <v>#N/A</v>
      </c>
      <c r="AQ60" s="230" t="s">
        <v>172</v>
      </c>
      <c r="AT60" s="46" t="e">
        <f>IF(AT59&lt;='1.基本データ(このシートは削除しないこと！)'!H17,1,0)</f>
        <v>#N/A</v>
      </c>
      <c r="AU60" s="34" t="s">
        <v>258</v>
      </c>
      <c r="AY60" s="56"/>
      <c r="AZ60" s="48"/>
    </row>
    <row r="61" spans="1:54" ht="25.2" customHeight="1" thickBot="1" x14ac:dyDescent="0.25">
      <c r="A61" s="35"/>
      <c r="B61" s="404"/>
      <c r="C61" s="431"/>
      <c r="D61" s="431"/>
      <c r="E61" s="432"/>
      <c r="F61" s="433"/>
      <c r="G61" s="293"/>
      <c r="H61" s="184"/>
      <c r="I61" s="184"/>
      <c r="J61" s="185" t="s">
        <v>436</v>
      </c>
      <c r="K61" s="520" t="str">
        <f>IF(K56="-","-",X61)</f>
        <v>-</v>
      </c>
      <c r="L61" s="521"/>
      <c r="M61" s="521"/>
      <c r="N61" s="521"/>
      <c r="O61" s="521"/>
      <c r="P61" s="521"/>
      <c r="Q61" s="522"/>
      <c r="R61" s="444"/>
      <c r="S61" s="445"/>
      <c r="T61" s="122"/>
      <c r="U61" s="122"/>
      <c r="V61" s="13" t="s">
        <v>271</v>
      </c>
      <c r="W61" s="124" t="str">
        <f>IF(AH57&gt;=0,W57,W60)</f>
        <v>-</v>
      </c>
      <c r="X61" s="124" t="str">
        <f>IF(AH57&gt;=0,X57,X60)</f>
        <v>支店等</v>
      </c>
      <c r="Z61" s="44">
        <f>IF(OR(W56='1.基本データ(このシートは削除しないこと！)'!D21,W56='1.基本データ(このシートは削除しないこと！)'!E21),0,10)</f>
        <v>0</v>
      </c>
      <c r="AA61" s="44">
        <f>IF(OR(K56="本店"),2,0)</f>
        <v>0</v>
      </c>
      <c r="AB61" s="93">
        <f>IF(OR(K56="準本店"),1,0)</f>
        <v>0</v>
      </c>
      <c r="AC61" s="93">
        <f>SUM(Z61:AB61)</f>
        <v>0</v>
      </c>
      <c r="AD61" s="34" t="s">
        <v>156</v>
      </c>
      <c r="AE61" s="44">
        <f>IF(OR(W59='1.基本データ(このシートは削除しないこと！)'!D21,W59='1.基本データ(このシートは削除しないこと！)'!E21),0,10)</f>
        <v>0</v>
      </c>
      <c r="AF61" s="44">
        <f>IF(K59="準本店",1,0)</f>
        <v>0</v>
      </c>
      <c r="AG61" s="44">
        <f>SUM(AE61:AF61)</f>
        <v>0</v>
      </c>
      <c r="AH61" s="34" t="s">
        <v>156</v>
      </c>
      <c r="AJ61" s="44">
        <v>10</v>
      </c>
      <c r="AK61" s="44" t="s">
        <v>5</v>
      </c>
      <c r="AL61" s="44" t="s">
        <v>4</v>
      </c>
      <c r="AM61" s="51">
        <v>0.5</v>
      </c>
      <c r="AN61" s="263" t="s">
        <v>363</v>
      </c>
      <c r="AO61" s="51" t="e">
        <f>IF(AND('1.基本データ(このシートは削除しないこと！)'!$H$17=4,AC57&gt;=10),VLOOKUP(AC57,AJ49:AM61,4,0),0)</f>
        <v>#N/A</v>
      </c>
      <c r="AP61" s="51" t="e">
        <f>IF(AND('1.基本データ(このシートは削除しないこと！)'!$H$17=4,AG57&gt;=10),VLOOKUP(AG57,AJ49:AM61,4,0),0)</f>
        <v>#N/A</v>
      </c>
      <c r="AQ61" s="231" t="e">
        <f>MAX(AO59:AP61)</f>
        <v>#N/A</v>
      </c>
      <c r="AR61" s="120"/>
      <c r="AY61" s="56"/>
      <c r="AZ61" s="48"/>
    </row>
    <row r="62" spans="1:54" ht="20.100000000000001" customHeight="1" thickBot="1" x14ac:dyDescent="0.25">
      <c r="A62" s="35"/>
      <c r="B62" s="535" t="e">
        <f>IF(OR(F54="-",AS63=1),"","※入札参加者の所在地が地域要件ごとの評価対象エリア外のため、「ボランティア活動」と「選択項目」は評価対象外です。")</f>
        <v>#N/A</v>
      </c>
      <c r="C62" s="535"/>
      <c r="D62" s="535"/>
      <c r="E62" s="535"/>
      <c r="F62" s="535"/>
      <c r="G62" s="535"/>
      <c r="H62" s="535"/>
      <c r="I62" s="536"/>
      <c r="J62" s="536"/>
      <c r="K62" s="536"/>
      <c r="L62" s="536"/>
      <c r="M62" s="536"/>
      <c r="N62" s="536"/>
      <c r="O62" s="536"/>
      <c r="P62" s="536"/>
      <c r="Q62" s="536"/>
      <c r="R62" s="536"/>
      <c r="S62" s="535"/>
      <c r="T62" s="122"/>
      <c r="U62" s="122"/>
      <c r="Y62" s="122"/>
      <c r="Z62" s="126"/>
      <c r="AA62" s="127"/>
      <c r="AB62" s="128"/>
      <c r="AC62" s="128"/>
      <c r="AD62" s="129"/>
      <c r="AH62" s="48"/>
      <c r="AI62" s="48"/>
      <c r="AJ62" s="48"/>
      <c r="AK62" s="56"/>
      <c r="AN62" s="48"/>
      <c r="AO62" s="48"/>
      <c r="AP62" s="48"/>
      <c r="AQ62" s="48"/>
      <c r="AS62" s="34" t="s">
        <v>259</v>
      </c>
    </row>
    <row r="63" spans="1:54" ht="28.05" customHeight="1" thickBot="1" x14ac:dyDescent="0.25">
      <c r="A63" s="35"/>
      <c r="B63" s="463" t="s">
        <v>0</v>
      </c>
      <c r="C63" s="463"/>
      <c r="D63" s="463"/>
      <c r="E63" s="39" t="s">
        <v>173</v>
      </c>
      <c r="F63" s="191" t="s">
        <v>2</v>
      </c>
      <c r="G63" s="507" t="s">
        <v>425</v>
      </c>
      <c r="H63" s="508"/>
      <c r="I63" s="508"/>
      <c r="J63" s="508"/>
      <c r="K63" s="508"/>
      <c r="L63" s="508"/>
      <c r="M63" s="508"/>
      <c r="N63" s="508"/>
      <c r="O63" s="508"/>
      <c r="P63" s="508"/>
      <c r="Q63" s="509"/>
      <c r="R63" s="14" t="s">
        <v>275</v>
      </c>
      <c r="S63" s="130" t="s">
        <v>462</v>
      </c>
      <c r="T63" s="122"/>
      <c r="U63" s="122"/>
      <c r="V63" s="131" t="s">
        <v>166</v>
      </c>
      <c r="W63" s="131" t="s">
        <v>229</v>
      </c>
      <c r="X63" s="131" t="s">
        <v>257</v>
      </c>
      <c r="Y63" s="132" t="s">
        <v>160</v>
      </c>
      <c r="Z63" s="133" t="s">
        <v>162</v>
      </c>
      <c r="AA63" s="134" t="s">
        <v>161</v>
      </c>
      <c r="AB63" s="133" t="s">
        <v>163</v>
      </c>
      <c r="AC63" s="134" t="s">
        <v>164</v>
      </c>
      <c r="AD63" s="135" t="s">
        <v>165</v>
      </c>
      <c r="AE63" s="135" t="s">
        <v>256</v>
      </c>
      <c r="AF63" s="264" t="s">
        <v>365</v>
      </c>
      <c r="AG63" s="136" t="s">
        <v>167</v>
      </c>
      <c r="AH63" s="136" t="s">
        <v>168</v>
      </c>
      <c r="AI63" s="136" t="s">
        <v>243</v>
      </c>
      <c r="AK63" s="136" t="s">
        <v>170</v>
      </c>
      <c r="AL63" s="136" t="s">
        <v>171</v>
      </c>
      <c r="AM63" s="136" t="s">
        <v>243</v>
      </c>
      <c r="AN63" s="265" t="s">
        <v>361</v>
      </c>
      <c r="AO63" s="265" t="s">
        <v>364</v>
      </c>
      <c r="AP63" s="266" t="s">
        <v>363</v>
      </c>
      <c r="AQ63" s="230" t="s">
        <v>172</v>
      </c>
      <c r="AS63" s="46" t="e">
        <f>IF(AS58&lt;'1.基本データ(このシートは削除しないこと！)'!H17+1,1,0)</f>
        <v>#N/A</v>
      </c>
      <c r="AT63" s="34" t="s">
        <v>238</v>
      </c>
      <c r="AV63" s="48"/>
      <c r="AW63" s="48"/>
      <c r="AX63" s="48"/>
      <c r="AY63" s="48"/>
      <c r="AZ63" s="48"/>
      <c r="BA63" s="48"/>
      <c r="BB63" s="48"/>
    </row>
    <row r="64" spans="1:54" ht="28.2" customHeight="1" thickBot="1" x14ac:dyDescent="0.25">
      <c r="A64" s="35"/>
      <c r="B64" s="532" t="s">
        <v>225</v>
      </c>
      <c r="C64" s="434" t="s">
        <v>345</v>
      </c>
      <c r="D64" s="435"/>
      <c r="E64" s="242">
        <f>AG64</f>
        <v>2</v>
      </c>
      <c r="F64" s="239" t="e">
        <f>IF(OR(AS$63=0,V64=0),"-",AQ64)</f>
        <v>#N/A</v>
      </c>
      <c r="G64" s="512" t="s">
        <v>419</v>
      </c>
      <c r="H64" s="513"/>
      <c r="I64" s="513"/>
      <c r="J64" s="513"/>
      <c r="K64" s="513"/>
      <c r="L64" s="513"/>
      <c r="M64" s="513"/>
      <c r="N64" s="513"/>
      <c r="O64" s="513"/>
      <c r="P64" s="513"/>
      <c r="Q64" s="514"/>
      <c r="R64" s="234" t="s">
        <v>295</v>
      </c>
      <c r="S64" s="219" t="s">
        <v>295</v>
      </c>
      <c r="T64" s="122"/>
      <c r="U64" s="122"/>
      <c r="V64" s="44">
        <f t="shared" ref="V64:V74" si="6">IF(R64="有",1,0)</f>
        <v>0</v>
      </c>
      <c r="W64" s="125"/>
      <c r="X64" s="44">
        <f>IF(S64="-",0,1)</f>
        <v>0</v>
      </c>
      <c r="Y64" s="137">
        <f>IF(OR(S64='1.基本データ(このシートは削除しないこと！)'!$D$19,S64='1.基本データ(このシートは削除しないこと！)'!$E$19),1,0)</f>
        <v>1</v>
      </c>
      <c r="Z64" s="138" t="str">
        <f>VLOOKUP(S64,リスト2!$C$3:$E$65,2,FALSE)</f>
        <v>-</v>
      </c>
      <c r="AA64" s="139">
        <f>IF(OR(Z64='1.基本データ(このシートは削除しないこと！)'!$D$20,Z64='1.基本データ(このシートは削除しないこと！)'!$E$20),1,0)</f>
        <v>1</v>
      </c>
      <c r="AB64" s="138" t="str">
        <f>VLOOKUP(S64,リスト2!$C$3:$E$65,3,FALSE)</f>
        <v>-</v>
      </c>
      <c r="AC64" s="139">
        <f>IF(OR(AB64='1.基本データ(このシートは削除しないこと！)'!$D$21,AB64='1.基本データ(このシートは削除しないこと！)'!$E$21),1,0)</f>
        <v>1</v>
      </c>
      <c r="AD64" s="140">
        <f t="shared" ref="AD64:AD70" si="7">Y64+AA64+AC64</f>
        <v>3</v>
      </c>
      <c r="AE64" s="140">
        <f>IF(AND('1.基本データ(このシートは削除しないこと！)'!$D$17="全国",AB64&lt;&gt;"-"),4,0)</f>
        <v>0</v>
      </c>
      <c r="AF64" s="267" t="str">
        <f>VLOOKUP(S64,リスト2!$C$3:$F$65,4,FALSE)</f>
        <v>-</v>
      </c>
      <c r="AG64" s="142">
        <v>2</v>
      </c>
      <c r="AH64" s="142">
        <v>2</v>
      </c>
      <c r="AI64" s="142">
        <v>2</v>
      </c>
      <c r="AK64" s="143">
        <f>IF($V64*$X64*$AD64=3,AG64,0)</f>
        <v>0</v>
      </c>
      <c r="AL64" s="143">
        <f>IF($V64*$X64*$AD64=2,AH64,0)</f>
        <v>0</v>
      </c>
      <c r="AM64" s="143">
        <f>IF(OR($V64*$X64*$AD64=1,$V64*$X64*AE64=4),AI64,0)</f>
        <v>0</v>
      </c>
      <c r="AN64" s="65" t="e">
        <f>IF('1.基本データ(このシートは削除しないこと！)'!$H$17=2,MAX(AK64:AL64),0)</f>
        <v>#N/A</v>
      </c>
      <c r="AO64" s="65" t="e">
        <f>IF('1.基本データ(このシートは削除しないこと！)'!$H$17=3,MAX(AK64:AM64),0)</f>
        <v>#N/A</v>
      </c>
      <c r="AP64" s="268" t="e">
        <f>IF(AND('1.基本データ(このシートは削除しないこと！)'!$H$17=4,AF64="県内"),V64*AI64,0)</f>
        <v>#N/A</v>
      </c>
      <c r="AQ64" s="232" t="str">
        <f>IF(V64=1,MAX(AN64:AP64),"-")</f>
        <v>-</v>
      </c>
      <c r="AR64" s="48"/>
      <c r="AS64" s="48"/>
    </row>
    <row r="65" spans="1:47" ht="28.2" customHeight="1" thickBot="1" x14ac:dyDescent="0.25">
      <c r="A65" s="35"/>
      <c r="B65" s="532"/>
      <c r="C65" s="436" t="s">
        <v>346</v>
      </c>
      <c r="D65" s="437"/>
      <c r="E65" s="243">
        <f>AG65</f>
        <v>1</v>
      </c>
      <c r="F65" s="290" t="str">
        <f>IF((V65=0),"-",AQ65)</f>
        <v>-</v>
      </c>
      <c r="G65" s="419" t="s">
        <v>420</v>
      </c>
      <c r="H65" s="510"/>
      <c r="I65" s="510"/>
      <c r="J65" s="510"/>
      <c r="K65" s="510"/>
      <c r="L65" s="510"/>
      <c r="M65" s="510"/>
      <c r="N65" s="510"/>
      <c r="O65" s="510"/>
      <c r="P65" s="510"/>
      <c r="Q65" s="511"/>
      <c r="R65" s="234" t="s">
        <v>295</v>
      </c>
      <c r="S65" s="219" t="s">
        <v>295</v>
      </c>
      <c r="T65" s="122"/>
      <c r="U65" s="122"/>
      <c r="V65" s="44">
        <f t="shared" si="6"/>
        <v>0</v>
      </c>
      <c r="W65" s="125"/>
      <c r="X65" s="44">
        <f t="shared" ref="X65:X73" si="8">IF(S65="-",0,1)</f>
        <v>0</v>
      </c>
      <c r="Y65" s="137">
        <f>IF(OR(S65='1.基本データ(このシートは削除しないこと！)'!$D$19,'3.様式第6～8号(簡易型)'!S65='1.基本データ(このシートは削除しないこと！)'!$E$19),1,0)</f>
        <v>1</v>
      </c>
      <c r="Z65" s="138" t="str">
        <f>VLOOKUP(S65,リスト2!$C$3:$E$65,2,FALSE)</f>
        <v>-</v>
      </c>
      <c r="AA65" s="139">
        <f>IF(OR(Z65='1.基本データ(このシートは削除しないこと！)'!$D$20,Z65='1.基本データ(このシートは削除しないこと！)'!$E$20),1,0)</f>
        <v>1</v>
      </c>
      <c r="AB65" s="138" t="str">
        <f>VLOOKUP(S65,リスト2!$C$3:$E$65,3,FALSE)</f>
        <v>-</v>
      </c>
      <c r="AC65" s="139">
        <f>IF(OR(AB65='1.基本データ(このシートは削除しないこと！)'!$D$21,AB65='1.基本データ(このシートは削除しないこと！)'!$E$21),1,0)</f>
        <v>1</v>
      </c>
      <c r="AD65" s="140">
        <f t="shared" si="7"/>
        <v>3</v>
      </c>
      <c r="AE65" s="140">
        <f>IF(AND('1.基本データ(このシートは削除しないこと！)'!$D$17="全国",AB65&lt;&gt;"-"),4,0)</f>
        <v>0</v>
      </c>
      <c r="AF65" s="267" t="str">
        <f>VLOOKUP(S65,リスト2!$C$3:$F$65,4,FALSE)</f>
        <v>-</v>
      </c>
      <c r="AG65" s="142">
        <v>1</v>
      </c>
      <c r="AH65" s="142">
        <v>1</v>
      </c>
      <c r="AI65" s="142">
        <v>0.5</v>
      </c>
      <c r="AK65" s="143">
        <f>IF($V65*$X65*$AD65=3,AG65,0)</f>
        <v>0</v>
      </c>
      <c r="AL65" s="143">
        <f t="shared" ref="AL65:AL74" si="9">IF($V65*$X65*$AD65=2,AH65,0)</f>
        <v>0</v>
      </c>
      <c r="AM65" s="143">
        <f>IF(OR($V65*$X65*$AD65=1,$V65*$X65*AE65=4),AI65,0)</f>
        <v>0</v>
      </c>
      <c r="AN65" s="65" t="e">
        <f>IF('1.基本データ(このシートは削除しないこと！)'!$H$17=2,MAX(AK65:AL65),0)</f>
        <v>#N/A</v>
      </c>
      <c r="AO65" s="65" t="e">
        <f>IF('1.基本データ(このシートは削除しないこと！)'!$H$17=3,MAX(AK65:AM65),0)</f>
        <v>#N/A</v>
      </c>
      <c r="AP65" s="268" t="e">
        <f>IF(AND('1.基本データ(このシートは削除しないこと！)'!$H$17=4,AF65="県内"),V65*AG65,0)</f>
        <v>#N/A</v>
      </c>
      <c r="AQ65" s="232" t="str">
        <f>IF(V65=1,MAX(AN65:AP65),"-")</f>
        <v>-</v>
      </c>
      <c r="AR65" s="48"/>
      <c r="AS65" s="48"/>
    </row>
    <row r="66" spans="1:47" ht="63" customHeight="1" thickBot="1" x14ac:dyDescent="0.25">
      <c r="A66" s="35"/>
      <c r="B66" s="533"/>
      <c r="C66" s="529" t="s">
        <v>277</v>
      </c>
      <c r="D66" s="542" t="s">
        <v>228</v>
      </c>
      <c r="E66" s="539">
        <v>3.5</v>
      </c>
      <c r="F66" s="537" t="e">
        <f>IF(OR(AS$63=0,AQ66=0,SUM(V66:V68)=0),"-",AT66)</f>
        <v>#N/A</v>
      </c>
      <c r="G66" s="518" t="s">
        <v>468</v>
      </c>
      <c r="H66" s="563" t="s">
        <v>321</v>
      </c>
      <c r="I66" s="564"/>
      <c r="J66" s="564"/>
      <c r="K66" s="564"/>
      <c r="L66" s="564"/>
      <c r="M66" s="564"/>
      <c r="N66" s="564"/>
      <c r="O66" s="564"/>
      <c r="P66" s="564"/>
      <c r="Q66" s="565"/>
      <c r="R66" s="321" t="s">
        <v>295</v>
      </c>
      <c r="S66" s="219" t="s">
        <v>295</v>
      </c>
      <c r="T66" s="144"/>
      <c r="U66" s="144"/>
      <c r="V66" s="145">
        <f t="shared" si="6"/>
        <v>0</v>
      </c>
      <c r="W66" s="523">
        <f>IF(SUM(V66:V68)&gt;0,1,0)</f>
        <v>0</v>
      </c>
      <c r="X66" s="44">
        <f t="shared" si="8"/>
        <v>0</v>
      </c>
      <c r="Y66" s="146">
        <f>IF(OR(S66='1.基本データ(このシートは削除しないこと！)'!$D$19,'3.様式第6～8号(簡易型)'!S66='1.基本データ(このシートは削除しないこと！)'!$E$19),1,0)</f>
        <v>1</v>
      </c>
      <c r="Z66" s="147" t="str">
        <f>VLOOKUP(S66,リスト2!$C$3:$E$65,2,FALSE)</f>
        <v>-</v>
      </c>
      <c r="AA66" s="148">
        <f>IF(OR(Z66='1.基本データ(このシートは削除しないこと！)'!$D$20,Z66='1.基本データ(このシートは削除しないこと！)'!$E$20),1,0)</f>
        <v>1</v>
      </c>
      <c r="AB66" s="147" t="str">
        <f>VLOOKUP(S66,リスト2!$C$3:$E$65,3,FALSE)</f>
        <v>-</v>
      </c>
      <c r="AC66" s="148">
        <f>IF(OR(AB66='1.基本データ(このシートは削除しないこと！)'!$D$21,AB66='1.基本データ(このシートは削除しないこと！)'!$E$21),1,0)</f>
        <v>1</v>
      </c>
      <c r="AD66" s="149">
        <f>IF(Y66+AA66+AC66=3,2,Y66+AA66+AC66)</f>
        <v>2</v>
      </c>
      <c r="AE66" s="140">
        <f>IF(AND('1.基本データ(このシートは削除しないこと！)'!$D$17="全国",AB66&lt;&gt;"-"),4,0)</f>
        <v>0</v>
      </c>
      <c r="AF66" s="267" t="str">
        <f>VLOOKUP(S66,リスト2!$C$3:$F$65,4,FALSE)</f>
        <v>-</v>
      </c>
      <c r="AG66" s="150"/>
      <c r="AH66" s="151">
        <v>3</v>
      </c>
      <c r="AI66" s="151">
        <v>3</v>
      </c>
      <c r="AK66" s="152"/>
      <c r="AL66" s="153">
        <f t="shared" si="9"/>
        <v>0</v>
      </c>
      <c r="AM66" s="153">
        <f t="shared" ref="AM66:AM74" si="10">IF(OR($V66*$X66*$AD66=1,$V66*$X66*AE66=4),AI66,0)</f>
        <v>0</v>
      </c>
      <c r="AN66" s="269" t="e">
        <f>IF('1.基本データ(このシートは削除しないこと！)'!$H$17=2,MAX(AK66:AL66),0)</f>
        <v>#N/A</v>
      </c>
      <c r="AO66" s="269" t="e">
        <f>IF('1.基本データ(このシートは削除しないこと！)'!$H$17=3,MAX(AK66:AM66),0)</f>
        <v>#N/A</v>
      </c>
      <c r="AP66" s="270" t="e">
        <f>IF(AND('1.基本データ(このシートは削除しないこと！)'!$H$17=4,AF66="県内"),V66*AI66,0)</f>
        <v>#N/A</v>
      </c>
      <c r="AQ66" s="558" t="e">
        <f>IF(W66&lt;=2,MAX(AN66:AP68),"-")</f>
        <v>#N/A</v>
      </c>
      <c r="AR66" s="297" t="e">
        <f>AQ66</f>
        <v>#N/A</v>
      </c>
      <c r="AS66" s="298" t="e">
        <f>AQ66+0.5</f>
        <v>#N/A</v>
      </c>
      <c r="AT66" s="46" t="str">
        <f>IF(AT67=1,MAX(AR66:AS66),IF(AT67=2,MIN(AR66:AS66),"-"))</f>
        <v>-</v>
      </c>
    </row>
    <row r="67" spans="1:47" ht="30" customHeight="1" thickBot="1" x14ac:dyDescent="0.25">
      <c r="A67" s="35"/>
      <c r="B67" s="533"/>
      <c r="C67" s="530"/>
      <c r="D67" s="543"/>
      <c r="E67" s="540"/>
      <c r="F67" s="538"/>
      <c r="G67" s="519"/>
      <c r="H67" s="505" t="s">
        <v>276</v>
      </c>
      <c r="I67" s="506"/>
      <c r="J67" s="506"/>
      <c r="K67" s="506"/>
      <c r="L67" s="506"/>
      <c r="M67" s="506"/>
      <c r="N67" s="506"/>
      <c r="O67" s="506"/>
      <c r="P67" s="506"/>
      <c r="Q67" s="534"/>
      <c r="R67" s="234" t="s">
        <v>295</v>
      </c>
      <c r="S67" s="219" t="s">
        <v>295</v>
      </c>
      <c r="T67" s="144"/>
      <c r="U67" s="144"/>
      <c r="V67" s="145">
        <f t="shared" ref="V67:V68" si="11">IF(R67="有",1,0)</f>
        <v>0</v>
      </c>
      <c r="W67" s="524"/>
      <c r="X67" s="44">
        <f t="shared" ref="X67:X68" si="12">IF(S67="-",0,1)</f>
        <v>0</v>
      </c>
      <c r="Y67" s="146">
        <f>IF(OR(S67='1.基本データ(このシートは削除しないこと！)'!$D$19,'3.様式第6～8号(簡易型)'!S67='1.基本データ(このシートは削除しないこと！)'!$E$19),1,0)</f>
        <v>1</v>
      </c>
      <c r="Z67" s="147" t="str">
        <f>VLOOKUP(S67,リスト2!$C$3:$E$65,2,FALSE)</f>
        <v>-</v>
      </c>
      <c r="AA67" s="148">
        <f>IF(OR(Z67='1.基本データ(このシートは削除しないこと！)'!$D$20,Z67='1.基本データ(このシートは削除しないこと！)'!$E$20),1,0)</f>
        <v>1</v>
      </c>
      <c r="AB67" s="147" t="str">
        <f>VLOOKUP(S67,リスト2!$C$3:$E$65,3,FALSE)</f>
        <v>-</v>
      </c>
      <c r="AC67" s="148">
        <f>IF(OR(AB67='1.基本データ(このシートは削除しないこと！)'!$D$21,AB67='1.基本データ(このシートは削除しないこと！)'!$E$21),1,0)</f>
        <v>1</v>
      </c>
      <c r="AD67" s="149">
        <f>IF(Y67+AA67+AC67=3,2,Y67+AA67+AC67)</f>
        <v>2</v>
      </c>
      <c r="AE67" s="140">
        <f>IF(AND('1.基本データ(このシートは削除しないこと！)'!$D$17="全国",AB67&lt;&gt;"-"),4,0)</f>
        <v>0</v>
      </c>
      <c r="AF67" s="267" t="str">
        <f>VLOOKUP(S67,リスト2!$C$3:$F$65,4,FALSE)</f>
        <v>-</v>
      </c>
      <c r="AG67" s="150"/>
      <c r="AH67" s="151">
        <v>2.5</v>
      </c>
      <c r="AI67" s="151">
        <v>2.5</v>
      </c>
      <c r="AK67" s="152"/>
      <c r="AL67" s="153">
        <f t="shared" ref="AL67:AL68" si="13">IF($V67*$X67*$AD67=2,AH67,0)</f>
        <v>0</v>
      </c>
      <c r="AM67" s="153">
        <f t="shared" ref="AM67:AM68" si="14">IF(OR($V67*$X67*$AD67=1,$V67*$X67*AE67=4),AI67,0)</f>
        <v>0</v>
      </c>
      <c r="AN67" s="271" t="e">
        <f>IF('1.基本データ(このシートは削除しないこと！)'!$H$17=2,MAX(AK67:AL67),0)</f>
        <v>#N/A</v>
      </c>
      <c r="AO67" s="271" t="e">
        <f>IF('1.基本データ(このシートは削除しないこと！)'!$H$17=3,MAX(AK67:AM67),0)</f>
        <v>#N/A</v>
      </c>
      <c r="AP67" s="272" t="e">
        <f>IF(AND('1.基本データ(このシートは削除しないこと！)'!$H$17=4,AF67="県内"),V67*AI67,0)</f>
        <v>#N/A</v>
      </c>
      <c r="AQ67" s="559"/>
      <c r="AR67" s="44"/>
      <c r="AS67" s="299"/>
      <c r="AT67" s="93">
        <f>IF(G68=リスト!Q4,1,IF(G68=リスト!Q5,2,0))</f>
        <v>0</v>
      </c>
      <c r="AU67" s="77">
        <f>AT67</f>
        <v>0</v>
      </c>
    </row>
    <row r="68" spans="1:47" ht="52.05" customHeight="1" thickBot="1" x14ac:dyDescent="0.25">
      <c r="A68" s="35"/>
      <c r="B68" s="533"/>
      <c r="C68" s="530"/>
      <c r="D68" s="544"/>
      <c r="E68" s="541"/>
      <c r="F68" s="410"/>
      <c r="G68" s="631" t="s">
        <v>295</v>
      </c>
      <c r="H68" s="506" t="s">
        <v>322</v>
      </c>
      <c r="I68" s="506"/>
      <c r="J68" s="506"/>
      <c r="K68" s="506"/>
      <c r="L68" s="506"/>
      <c r="M68" s="506"/>
      <c r="N68" s="506"/>
      <c r="O68" s="506"/>
      <c r="P68" s="506"/>
      <c r="Q68" s="534"/>
      <c r="R68" s="234" t="s">
        <v>295</v>
      </c>
      <c r="S68" s="219" t="s">
        <v>295</v>
      </c>
      <c r="T68" s="144"/>
      <c r="U68" s="144"/>
      <c r="V68" s="145">
        <f t="shared" si="11"/>
        <v>0</v>
      </c>
      <c r="W68" s="525"/>
      <c r="X68" s="44">
        <f t="shared" si="12"/>
        <v>0</v>
      </c>
      <c r="Y68" s="146">
        <f>IF(OR(S68='1.基本データ(このシートは削除しないこと！)'!$D$19,'3.様式第6～8号(簡易型)'!S68='1.基本データ(このシートは削除しないこと！)'!$E$19),1,0)</f>
        <v>1</v>
      </c>
      <c r="Z68" s="147" t="str">
        <f>VLOOKUP(S68,リスト2!$C$3:$E$65,2,FALSE)</f>
        <v>-</v>
      </c>
      <c r="AA68" s="148">
        <f>IF(OR(Z68='1.基本データ(このシートは削除しないこと！)'!$D$20,Z68='1.基本データ(このシートは削除しないこと！)'!$E$20),1,0)</f>
        <v>1</v>
      </c>
      <c r="AB68" s="147" t="str">
        <f>VLOOKUP(S68,リスト2!$C$3:$E$65,3,FALSE)</f>
        <v>-</v>
      </c>
      <c r="AC68" s="148">
        <f>IF(OR(AB68='1.基本データ(このシートは削除しないこと！)'!$D$21,AB68='1.基本データ(このシートは削除しないこと！)'!$E$21),1,0)</f>
        <v>1</v>
      </c>
      <c r="AD68" s="149">
        <f>IF(Y68+AA68+AC68=3,2,Y68+AA68+AC68)</f>
        <v>2</v>
      </c>
      <c r="AE68" s="140">
        <f>IF(AND('1.基本データ(このシートは削除しないこと！)'!$D$17="全国",AB68&lt;&gt;"-"),4,0)</f>
        <v>0</v>
      </c>
      <c r="AF68" s="267" t="str">
        <f>VLOOKUP(S68,リスト2!$C$3:$F$65,4,FALSE)</f>
        <v>-</v>
      </c>
      <c r="AG68" s="150"/>
      <c r="AH68" s="151">
        <v>1.5</v>
      </c>
      <c r="AI68" s="151">
        <v>1.5</v>
      </c>
      <c r="AK68" s="152"/>
      <c r="AL68" s="153">
        <f t="shared" si="13"/>
        <v>0</v>
      </c>
      <c r="AM68" s="153">
        <f t="shared" si="14"/>
        <v>0</v>
      </c>
      <c r="AN68" s="273" t="e">
        <f>IF('1.基本データ(このシートは削除しないこと！)'!$H$17=2,MAX(AK68:AL68),0)</f>
        <v>#N/A</v>
      </c>
      <c r="AO68" s="273" t="e">
        <f>IF('1.基本データ(このシートは削除しないこと！)'!$H$17=3,MAX(AK68:AM68),0)</f>
        <v>#N/A</v>
      </c>
      <c r="AP68" s="274" t="e">
        <f>IF(AND('1.基本データ(このシートは削除しないこと！)'!$H$17=4,AF68="県内"),V68*AI68,0)</f>
        <v>#N/A</v>
      </c>
      <c r="AQ68" s="560"/>
      <c r="AS68" s="48"/>
    </row>
    <row r="69" spans="1:47" ht="65.400000000000006" customHeight="1" thickBot="1" x14ac:dyDescent="0.25">
      <c r="A69" s="35"/>
      <c r="B69" s="533"/>
      <c r="C69" s="530"/>
      <c r="D69" s="448" t="s">
        <v>347</v>
      </c>
      <c r="E69" s="452">
        <f>AG69</f>
        <v>2.5</v>
      </c>
      <c r="F69" s="486" t="e">
        <f>IF(OR(AS$63=0,V69+V70=0),"-",AQ69)</f>
        <v>#N/A</v>
      </c>
      <c r="G69" s="427" t="s">
        <v>414</v>
      </c>
      <c r="H69" s="516"/>
      <c r="I69" s="516"/>
      <c r="J69" s="516"/>
      <c r="K69" s="516"/>
      <c r="L69" s="516"/>
      <c r="M69" s="516"/>
      <c r="N69" s="516"/>
      <c r="O69" s="516"/>
      <c r="P69" s="516"/>
      <c r="Q69" s="517"/>
      <c r="R69" s="234" t="s">
        <v>295</v>
      </c>
      <c r="S69" s="219" t="s">
        <v>295</v>
      </c>
      <c r="T69" s="154"/>
      <c r="U69" s="154"/>
      <c r="V69" s="145">
        <f t="shared" si="6"/>
        <v>0</v>
      </c>
      <c r="W69" s="523">
        <f>IF(SUM(V69:V70)&gt;0,1,0)+W66</f>
        <v>0</v>
      </c>
      <c r="X69" s="145">
        <f t="shared" si="8"/>
        <v>0</v>
      </c>
      <c r="Y69" s="146">
        <f>IF(OR(S69='1.基本データ(このシートは削除しないこと！)'!$D$19,'3.様式第6～8号(簡易型)'!S69='1.基本データ(このシートは削除しないこと！)'!$E$19),1,0)</f>
        <v>1</v>
      </c>
      <c r="Z69" s="147" t="str">
        <f>VLOOKUP(S69,リスト2!$C$3:$E$65,2,FALSE)</f>
        <v>-</v>
      </c>
      <c r="AA69" s="148">
        <f>IF(OR(Z69='1.基本データ(このシートは削除しないこと！)'!$D$20,Z69='1.基本データ(このシートは削除しないこと！)'!$E$20),1,0)</f>
        <v>1</v>
      </c>
      <c r="AB69" s="147" t="str">
        <f>VLOOKUP(S69,リスト2!$C$3:$E$65,3,FALSE)</f>
        <v>-</v>
      </c>
      <c r="AC69" s="148">
        <f>IF(OR(AB69='1.基本データ(このシートは削除しないこと！)'!$D$21,AB69='1.基本データ(このシートは削除しないこと！)'!$E$21),1,0)</f>
        <v>1</v>
      </c>
      <c r="AD69" s="155">
        <f>Y69+AA69+AC69</f>
        <v>3</v>
      </c>
      <c r="AE69" s="156">
        <f>IF(AND('1.基本データ(このシートは削除しないこと！)'!$D$17="全国",AB69&lt;&gt;"-"),4,0)</f>
        <v>0</v>
      </c>
      <c r="AF69" s="267" t="str">
        <f>VLOOKUP(S69,リスト2!$C$3:$F$65,4,FALSE)</f>
        <v>-</v>
      </c>
      <c r="AG69" s="157">
        <v>2.5</v>
      </c>
      <c r="AH69" s="157">
        <v>2.5</v>
      </c>
      <c r="AI69" s="157">
        <v>2.5</v>
      </c>
      <c r="AK69" s="153">
        <f>IF($V69*$X69*$AD69=3,AG69,0)</f>
        <v>0</v>
      </c>
      <c r="AL69" s="153">
        <f t="shared" si="9"/>
        <v>0</v>
      </c>
      <c r="AM69" s="153">
        <f>IF(OR($V69*$X69*$AD69=1,$V69*$X69*AE69=4),AI69,0)</f>
        <v>0</v>
      </c>
      <c r="AN69" s="269" t="e">
        <f>IF('1.基本データ(このシートは削除しないこと！)'!$H$17=2,MAX(AK69:AL69),0)</f>
        <v>#N/A</v>
      </c>
      <c r="AO69" s="269" t="e">
        <f>IF('1.基本データ(このシートは削除しないこと！)'!$H$17=3,MAX(AK69:AM69),0)</f>
        <v>#N/A</v>
      </c>
      <c r="AP69" s="270" t="e">
        <f>IF(AND('1.基本データ(このシートは削除しないこと！)'!$H$17=4,AF69="県内"),V69*AI69,0)</f>
        <v>#N/A</v>
      </c>
      <c r="AQ69" s="558" t="e">
        <f>IF(W69&lt;=2,MAX(AN69:AP70),"-")</f>
        <v>#N/A</v>
      </c>
    </row>
    <row r="70" spans="1:47" ht="30" customHeight="1" thickBot="1" x14ac:dyDescent="0.25">
      <c r="A70" s="35"/>
      <c r="B70" s="533"/>
      <c r="C70" s="530"/>
      <c r="D70" s="449"/>
      <c r="E70" s="453"/>
      <c r="F70" s="487"/>
      <c r="G70" s="372" t="s">
        <v>421</v>
      </c>
      <c r="H70" s="515"/>
      <c r="I70" s="515"/>
      <c r="J70" s="515"/>
      <c r="K70" s="515"/>
      <c r="L70" s="515"/>
      <c r="M70" s="515"/>
      <c r="N70" s="515"/>
      <c r="O70" s="515"/>
      <c r="P70" s="515"/>
      <c r="Q70" s="373"/>
      <c r="R70" s="234" t="s">
        <v>295</v>
      </c>
      <c r="S70" s="219" t="s">
        <v>295</v>
      </c>
      <c r="T70" s="144"/>
      <c r="U70" s="144"/>
      <c r="V70" s="93">
        <f t="shared" si="6"/>
        <v>0</v>
      </c>
      <c r="W70" s="525"/>
      <c r="X70" s="93">
        <f t="shared" si="8"/>
        <v>0</v>
      </c>
      <c r="Y70" s="158">
        <f>IF(OR(S70='1.基本データ(このシートは削除しないこと！)'!$D$19,'3.様式第6～8号(簡易型)'!S70='1.基本データ(このシートは削除しないこと！)'!$E$19),1,0)</f>
        <v>1</v>
      </c>
      <c r="Z70" s="138" t="str">
        <f>VLOOKUP(S70,リスト2!$C$3:$E$65,2,FALSE)</f>
        <v>-</v>
      </c>
      <c r="AA70" s="139">
        <f>IF(OR(Z70='1.基本データ(このシートは削除しないこと！)'!$D$20,Z70='1.基本データ(このシートは削除しないこと！)'!$E$20),1,0)</f>
        <v>1</v>
      </c>
      <c r="AB70" s="138" t="str">
        <f>VLOOKUP(S70,リスト2!$C$3:$E$65,3,FALSE)</f>
        <v>-</v>
      </c>
      <c r="AC70" s="139">
        <f>IF(OR(AB70='1.基本データ(このシートは削除しないこと！)'!$D$21,AB70='1.基本データ(このシートは削除しないこと！)'!$E$21),1,0)</f>
        <v>1</v>
      </c>
      <c r="AD70" s="140">
        <f t="shared" si="7"/>
        <v>3</v>
      </c>
      <c r="AE70" s="159">
        <f>IF(AND('1.基本データ(このシートは削除しないこと！)'!$D$17="全国",AB70&lt;&gt;"-"),4,0)</f>
        <v>0</v>
      </c>
      <c r="AF70" s="267" t="str">
        <f>VLOOKUP(S70,リスト2!$C$3:$F$65,4,FALSE)</f>
        <v>-</v>
      </c>
      <c r="AG70" s="160">
        <v>1.5</v>
      </c>
      <c r="AH70" s="160">
        <v>1.5</v>
      </c>
      <c r="AI70" s="160">
        <v>1.5</v>
      </c>
      <c r="AK70" s="161">
        <f t="shared" ref="AK70:AK74" si="15">IF($V70*$X70*$AD70=3,AG70,0)</f>
        <v>0</v>
      </c>
      <c r="AL70" s="161">
        <f t="shared" si="9"/>
        <v>0</v>
      </c>
      <c r="AM70" s="161">
        <f t="shared" si="10"/>
        <v>0</v>
      </c>
      <c r="AN70" s="273" t="e">
        <f>IF('1.基本データ(このシートは削除しないこと！)'!$H$17=2,MAX(AK70:AL70),0)</f>
        <v>#N/A</v>
      </c>
      <c r="AO70" s="273" t="e">
        <f>IF('1.基本データ(このシートは削除しないこと！)'!$H$17=3,MAX(AK70:AM70),0)</f>
        <v>#N/A</v>
      </c>
      <c r="AP70" s="274" t="e">
        <f>IF(AND('1.基本データ(このシートは削除しないこと！)'!$H$17=4,AF70="県内"),V70*AI70,0)</f>
        <v>#N/A</v>
      </c>
      <c r="AQ70" s="560"/>
    </row>
    <row r="71" spans="1:47" ht="30" customHeight="1" thickBot="1" x14ac:dyDescent="0.25">
      <c r="A71" s="35"/>
      <c r="B71" s="533"/>
      <c r="C71" s="530"/>
      <c r="D71" s="448" t="s">
        <v>348</v>
      </c>
      <c r="E71" s="452">
        <f>AG71</f>
        <v>2.5</v>
      </c>
      <c r="F71" s="486" t="e">
        <f>IF(OR(AS$63=0,V71+V72=0),"-",AQ71)</f>
        <v>#N/A</v>
      </c>
      <c r="G71" s="372" t="s">
        <v>422</v>
      </c>
      <c r="H71" s="515"/>
      <c r="I71" s="515"/>
      <c r="J71" s="515"/>
      <c r="K71" s="515"/>
      <c r="L71" s="515"/>
      <c r="M71" s="515"/>
      <c r="N71" s="515"/>
      <c r="O71" s="515"/>
      <c r="P71" s="515"/>
      <c r="Q71" s="373"/>
      <c r="R71" s="234" t="s">
        <v>295</v>
      </c>
      <c r="S71" s="219" t="s">
        <v>295</v>
      </c>
      <c r="T71" s="144"/>
      <c r="U71" s="144"/>
      <c r="V71" s="145">
        <f t="shared" si="6"/>
        <v>0</v>
      </c>
      <c r="W71" s="523">
        <f>IF(SUM(V71:V72)&gt;0,1,0)+W69</f>
        <v>0</v>
      </c>
      <c r="X71" s="145">
        <f t="shared" si="8"/>
        <v>0</v>
      </c>
      <c r="Y71" s="146">
        <f>IF(OR(S71='1.基本データ(このシートは削除しないこと！)'!$D$19,'3.様式第6～8号(簡易型)'!S71='1.基本データ(このシートは削除しないこと！)'!$E$19),1,0)</f>
        <v>1</v>
      </c>
      <c r="Z71" s="147" t="str">
        <f>VLOOKUP(S71,リスト2!$C$3:$E$65,2,FALSE)</f>
        <v>-</v>
      </c>
      <c r="AA71" s="148">
        <f>IF(OR(Z71='1.基本データ(このシートは削除しないこと！)'!$D$20,Z71='1.基本データ(このシートは削除しないこと！)'!$E$20),1,0)</f>
        <v>1</v>
      </c>
      <c r="AB71" s="147" t="str">
        <f>VLOOKUP(S71,リスト2!$C$3:$E$65,3,FALSE)</f>
        <v>-</v>
      </c>
      <c r="AC71" s="148">
        <f>IF(OR(AB71='1.基本データ(このシートは削除しないこと！)'!$D$21,AB71='1.基本データ(このシートは削除しないこと！)'!$E$21),1,0)</f>
        <v>1</v>
      </c>
      <c r="AD71" s="155">
        <f t="shared" ref="AD71:AD73" si="16">Y71+AA71+AC71</f>
        <v>3</v>
      </c>
      <c r="AE71" s="156">
        <f>IF(AND('1.基本データ(このシートは削除しないこと！)'!$D$17="全国",AB71&lt;&gt;"-"),4,0)</f>
        <v>0</v>
      </c>
      <c r="AF71" s="267" t="str">
        <f>VLOOKUP(S71,リスト2!$C$3:$F$65,4,FALSE)</f>
        <v>-</v>
      </c>
      <c r="AG71" s="157">
        <v>2.5</v>
      </c>
      <c r="AH71" s="157">
        <v>2.5</v>
      </c>
      <c r="AI71" s="157">
        <v>2.5</v>
      </c>
      <c r="AK71" s="153">
        <f t="shared" si="15"/>
        <v>0</v>
      </c>
      <c r="AL71" s="153">
        <f t="shared" si="9"/>
        <v>0</v>
      </c>
      <c r="AM71" s="153">
        <f t="shared" si="10"/>
        <v>0</v>
      </c>
      <c r="AN71" s="65" t="e">
        <f>IF('1.基本データ(このシートは削除しないこと！)'!$H$17=2,MAX(AK71:AL71),0)</f>
        <v>#N/A</v>
      </c>
      <c r="AO71" s="65" t="e">
        <f>IF('1.基本データ(このシートは削除しないこと！)'!$H$17=3,MAX(AK71:AM71),0)</f>
        <v>#N/A</v>
      </c>
      <c r="AP71" s="268" t="e">
        <f>IF(AND('1.基本データ(このシートは削除しないこと！)'!$H$17=4,AF71="県内"),V71*AI71,0)</f>
        <v>#N/A</v>
      </c>
      <c r="AQ71" s="558" t="e">
        <f>IF(W71&lt;=2,MAX(AN71:AP72),"-")</f>
        <v>#N/A</v>
      </c>
    </row>
    <row r="72" spans="1:47" ht="30" customHeight="1" thickBot="1" x14ac:dyDescent="0.25">
      <c r="A72" s="35"/>
      <c r="B72" s="533"/>
      <c r="C72" s="530"/>
      <c r="D72" s="449"/>
      <c r="E72" s="453"/>
      <c r="F72" s="487"/>
      <c r="G72" s="425" t="s">
        <v>423</v>
      </c>
      <c r="H72" s="515"/>
      <c r="I72" s="515"/>
      <c r="J72" s="515"/>
      <c r="K72" s="515"/>
      <c r="L72" s="515"/>
      <c r="M72" s="515"/>
      <c r="N72" s="515"/>
      <c r="O72" s="515"/>
      <c r="P72" s="515"/>
      <c r="Q72" s="373"/>
      <c r="R72" s="234" t="s">
        <v>295</v>
      </c>
      <c r="S72" s="219" t="s">
        <v>295</v>
      </c>
      <c r="T72" s="162"/>
      <c r="U72" s="162"/>
      <c r="V72" s="93">
        <f t="shared" si="6"/>
        <v>0</v>
      </c>
      <c r="W72" s="525"/>
      <c r="X72" s="93">
        <f t="shared" si="8"/>
        <v>0</v>
      </c>
      <c r="Y72" s="158">
        <f>IF(OR(S72='1.基本データ(このシートは削除しないこと！)'!$D$19,'3.様式第6～8号(簡易型)'!S72='1.基本データ(このシートは削除しないこと！)'!$E$19),1,0)</f>
        <v>1</v>
      </c>
      <c r="Z72" s="138" t="str">
        <f>VLOOKUP(S72,リスト2!$C$3:$E$65,2,FALSE)</f>
        <v>-</v>
      </c>
      <c r="AA72" s="139">
        <f>IF(OR(Z72='1.基本データ(このシートは削除しないこと！)'!$D$20,Z72='1.基本データ(このシートは削除しないこと！)'!$E$20),1,0)</f>
        <v>1</v>
      </c>
      <c r="AB72" s="138" t="str">
        <f>VLOOKUP(S72,リスト2!$C$3:$E$65,3,FALSE)</f>
        <v>-</v>
      </c>
      <c r="AC72" s="139">
        <f>IF(OR(AB72='1.基本データ(このシートは削除しないこと！)'!$D$21,AB72='1.基本データ(このシートは削除しないこと！)'!$E$21),1,0)</f>
        <v>1</v>
      </c>
      <c r="AD72" s="140">
        <f t="shared" si="16"/>
        <v>3</v>
      </c>
      <c r="AE72" s="159">
        <f>IF(AND('1.基本データ(このシートは削除しないこと！)'!$D$17="全国",AB72&lt;&gt;"-"),4,0)</f>
        <v>0</v>
      </c>
      <c r="AF72" s="267" t="str">
        <f>VLOOKUP(S72,リスト2!$C$3:$F$65,4,FALSE)</f>
        <v>-</v>
      </c>
      <c r="AG72" s="160">
        <v>1.5</v>
      </c>
      <c r="AH72" s="160">
        <v>1.5</v>
      </c>
      <c r="AI72" s="160">
        <v>1.5</v>
      </c>
      <c r="AK72" s="161">
        <f t="shared" si="15"/>
        <v>0</v>
      </c>
      <c r="AL72" s="161">
        <f t="shared" si="9"/>
        <v>0</v>
      </c>
      <c r="AM72" s="161">
        <f t="shared" si="10"/>
        <v>0</v>
      </c>
      <c r="AN72" s="65" t="e">
        <f>IF('1.基本データ(このシートは削除しないこと！)'!$H$17=2,MAX(AK72:AL72),0)</f>
        <v>#N/A</v>
      </c>
      <c r="AO72" s="65" t="e">
        <f>IF('1.基本データ(このシートは削除しないこと！)'!$H$17=3,MAX(AK72:AM72),0)</f>
        <v>#N/A</v>
      </c>
      <c r="AP72" s="268" t="e">
        <f>IF(AND('1.基本データ(このシートは削除しないこと！)'!$H$17=4,AF72="県内"),V72*AI72,0)</f>
        <v>#N/A</v>
      </c>
      <c r="AQ72" s="560"/>
    </row>
    <row r="73" spans="1:47" ht="64.95" customHeight="1" thickBot="1" x14ac:dyDescent="0.25">
      <c r="A73" s="35"/>
      <c r="B73" s="533"/>
      <c r="C73" s="530"/>
      <c r="D73" s="450" t="s">
        <v>349</v>
      </c>
      <c r="E73" s="452">
        <v>3.5</v>
      </c>
      <c r="F73" s="446" t="e">
        <f>IF(OR('1.基本データ(このシートは削除しないこと！)'!H16=10,AS$63=0,AQ73=0,V73+V74=0),"-",AT73)</f>
        <v>#N/A</v>
      </c>
      <c r="G73" s="316" t="s">
        <v>469</v>
      </c>
      <c r="H73" s="506" t="s">
        <v>418</v>
      </c>
      <c r="I73" s="506"/>
      <c r="J73" s="506"/>
      <c r="K73" s="506"/>
      <c r="L73" s="506"/>
      <c r="M73" s="506"/>
      <c r="N73" s="506"/>
      <c r="O73" s="506"/>
      <c r="P73" s="506"/>
      <c r="Q73" s="534"/>
      <c r="R73" s="234" t="s">
        <v>295</v>
      </c>
      <c r="S73" s="567" t="s">
        <v>295</v>
      </c>
      <c r="T73" s="144"/>
      <c r="U73" s="144"/>
      <c r="V73" s="68">
        <f t="shared" si="6"/>
        <v>0</v>
      </c>
      <c r="W73" s="523">
        <f>IF(SUM(V73:V74)&gt;0,1,0)+W71</f>
        <v>0</v>
      </c>
      <c r="X73" s="163">
        <f t="shared" si="8"/>
        <v>0</v>
      </c>
      <c r="Y73" s="164">
        <f>IF(OR(S73='1.基本データ(このシートは削除しないこと！)'!$D$19,'3.様式第6～8号(簡易型)'!S73='1.基本データ(このシートは削除しないこと！)'!$E$19),1,0)</f>
        <v>1</v>
      </c>
      <c r="Z73" s="165" t="str">
        <f>VLOOKUP(S73,リスト2!$C$3:$E$65,2,FALSE)</f>
        <v>-</v>
      </c>
      <c r="AA73" s="166">
        <f>IF(OR(Z73='1.基本データ(このシートは削除しないこと！)'!$D$20,Z73='1.基本データ(このシートは削除しないこと！)'!$E$20),1,0)</f>
        <v>1</v>
      </c>
      <c r="AB73" s="165" t="str">
        <f>VLOOKUP(S73,リスト2!$C$3:$E$65,3,FALSE)</f>
        <v>-</v>
      </c>
      <c r="AC73" s="166">
        <f>IF(OR(AB73='1.基本データ(このシートは削除しないこと！)'!$D$21,AB73='1.基本データ(このシートは削除しないこと！)'!$E$21),1,0)</f>
        <v>1</v>
      </c>
      <c r="AD73" s="141">
        <f t="shared" si="16"/>
        <v>3</v>
      </c>
      <c r="AE73" s="141">
        <f>IF(AND('1.基本データ(このシートは削除しないこと！)'!$D$17="全国",AB73&lt;&gt;"-"),4,0)</f>
        <v>0</v>
      </c>
      <c r="AF73" s="267" t="str">
        <f>VLOOKUP(S73,リスト2!$C$3:$F$65,4,FALSE)</f>
        <v>-</v>
      </c>
      <c r="AG73" s="157">
        <v>3</v>
      </c>
      <c r="AH73" s="157">
        <v>3</v>
      </c>
      <c r="AI73" s="157">
        <v>3</v>
      </c>
      <c r="AK73" s="167">
        <f>IF($V73*$X73*$AD73=3,AG73,0)</f>
        <v>0</v>
      </c>
      <c r="AL73" s="168">
        <f t="shared" si="9"/>
        <v>0</v>
      </c>
      <c r="AM73" s="168">
        <f t="shared" si="10"/>
        <v>0</v>
      </c>
      <c r="AN73" s="269" t="e">
        <f>IF('1.基本データ(このシートは削除しないこと！)'!$H$17=2,MAX(AK73:AL73),0)</f>
        <v>#N/A</v>
      </c>
      <c r="AO73" s="269" t="e">
        <f>IF('1.基本データ(このシートは削除しないこと！)'!$H$17=3,MAX(AK73:AM73),0)</f>
        <v>#N/A</v>
      </c>
      <c r="AP73" s="270" t="e">
        <f>IF(AND('1.基本データ(このシートは削除しないこと！)'!$H$17=4,AF73="県内"),V73*AI73,0)</f>
        <v>#N/A</v>
      </c>
      <c r="AQ73" s="558" t="e">
        <f>IF(W73&lt;=2,MAX(AN73:AP74),"-")</f>
        <v>#N/A</v>
      </c>
      <c r="AR73" s="297" t="e">
        <f>AQ73</f>
        <v>#N/A</v>
      </c>
      <c r="AS73" s="298" t="e">
        <f>AQ73+0.5</f>
        <v>#N/A</v>
      </c>
      <c r="AT73" s="46" t="str">
        <f>IF(AT74=1,MAX(AR73:AS73),IF(AT74=2,MIN(AR73:AS73),"-"))</f>
        <v>-</v>
      </c>
    </row>
    <row r="74" spans="1:47" ht="39" customHeight="1" thickBot="1" x14ac:dyDescent="0.25">
      <c r="A74" s="35"/>
      <c r="B74" s="533"/>
      <c r="C74" s="531"/>
      <c r="D74" s="451"/>
      <c r="E74" s="454"/>
      <c r="F74" s="447"/>
      <c r="G74" s="632" t="s">
        <v>295</v>
      </c>
      <c r="H74" s="561" t="s">
        <v>424</v>
      </c>
      <c r="I74" s="561"/>
      <c r="J74" s="561"/>
      <c r="K74" s="561"/>
      <c r="L74" s="561"/>
      <c r="M74" s="561"/>
      <c r="N74" s="561"/>
      <c r="O74" s="561"/>
      <c r="P74" s="561"/>
      <c r="Q74" s="562"/>
      <c r="R74" s="234" t="s">
        <v>295</v>
      </c>
      <c r="S74" s="568"/>
      <c r="T74" s="144"/>
      <c r="U74" s="144"/>
      <c r="V74" s="93">
        <f t="shared" si="6"/>
        <v>0</v>
      </c>
      <c r="W74" s="525"/>
      <c r="X74" s="169">
        <f t="shared" ref="X74:AE74" si="17">X73</f>
        <v>0</v>
      </c>
      <c r="Y74" s="158">
        <f t="shared" si="17"/>
        <v>1</v>
      </c>
      <c r="Z74" s="138" t="str">
        <f t="shared" si="17"/>
        <v>-</v>
      </c>
      <c r="AA74" s="139">
        <f t="shared" si="17"/>
        <v>1</v>
      </c>
      <c r="AB74" s="138" t="str">
        <f t="shared" si="17"/>
        <v>-</v>
      </c>
      <c r="AC74" s="139">
        <f t="shared" si="17"/>
        <v>1</v>
      </c>
      <c r="AD74" s="140">
        <f t="shared" si="17"/>
        <v>3</v>
      </c>
      <c r="AE74" s="140">
        <f t="shared" si="17"/>
        <v>0</v>
      </c>
      <c r="AF74" s="267" t="str">
        <f>AF73</f>
        <v>-</v>
      </c>
      <c r="AG74" s="170">
        <v>1.5</v>
      </c>
      <c r="AH74" s="170">
        <v>1.5</v>
      </c>
      <c r="AI74" s="170">
        <v>1.5</v>
      </c>
      <c r="AK74" s="161">
        <f t="shared" si="15"/>
        <v>0</v>
      </c>
      <c r="AL74" s="171">
        <f t="shared" si="9"/>
        <v>0</v>
      </c>
      <c r="AM74" s="171">
        <f t="shared" si="10"/>
        <v>0</v>
      </c>
      <c r="AN74" s="273" t="e">
        <f>IF('1.基本データ(このシートは削除しないこと！)'!$H$17=2,MAX(AK74:AL74),0)</f>
        <v>#N/A</v>
      </c>
      <c r="AO74" s="273" t="e">
        <f>IF('1.基本データ(このシートは削除しないこと！)'!$H$17=3,MAX(AK74:AM74),0)</f>
        <v>#N/A</v>
      </c>
      <c r="AP74" s="274" t="e">
        <f>IF(AND('1.基本データ(このシートは削除しないこと！)'!$H$17=4,AF74="県内"),V74*AI74,0)</f>
        <v>#N/A</v>
      </c>
      <c r="AQ74" s="566"/>
      <c r="AR74" s="44"/>
      <c r="AS74" s="299"/>
      <c r="AT74" s="93">
        <f>IF(G74=リスト!Q4,1,IF(G74=リスト!Q5,2,0))</f>
        <v>0</v>
      </c>
      <c r="AU74" s="77">
        <f>AT74</f>
        <v>0</v>
      </c>
    </row>
    <row r="75" spans="1:47" ht="9.9" customHeight="1" x14ac:dyDescent="0.2">
      <c r="B75" s="429"/>
      <c r="C75" s="429"/>
      <c r="D75" s="429"/>
      <c r="E75" s="429"/>
      <c r="F75" s="429"/>
      <c r="G75" s="429"/>
      <c r="H75" s="429"/>
      <c r="I75" s="429"/>
      <c r="J75" s="429"/>
      <c r="K75" s="429"/>
      <c r="L75" s="429"/>
      <c r="M75" s="429"/>
      <c r="N75" s="429"/>
      <c r="O75" s="429"/>
      <c r="P75" s="429"/>
      <c r="Q75" s="429"/>
      <c r="R75" s="429"/>
      <c r="S75" s="429"/>
    </row>
    <row r="76" spans="1:47" ht="9" customHeight="1" x14ac:dyDescent="0.2"/>
    <row r="77" spans="1:47" ht="9" customHeight="1" x14ac:dyDescent="0.2"/>
    <row r="78" spans="1:47" ht="9" customHeight="1" x14ac:dyDescent="0.2"/>
    <row r="79" spans="1:47" ht="9" customHeight="1" x14ac:dyDescent="0.2"/>
  </sheetData>
  <sheetProtection password="AA7A" sheet="1" objects="1" scenarios="1"/>
  <mergeCells count="229">
    <mergeCell ref="S13:S14"/>
    <mergeCell ref="R30:R32"/>
    <mergeCell ref="R52:S52"/>
    <mergeCell ref="K52:Q52"/>
    <mergeCell ref="C33:D34"/>
    <mergeCell ref="F33:F34"/>
    <mergeCell ref="E33:E34"/>
    <mergeCell ref="R26:R29"/>
    <mergeCell ref="B39:S39"/>
    <mergeCell ref="G48:H48"/>
    <mergeCell ref="G47:H47"/>
    <mergeCell ref="G46:H46"/>
    <mergeCell ref="G45:H45"/>
    <mergeCell ref="G44:H44"/>
    <mergeCell ref="G43:S43"/>
    <mergeCell ref="G29:H29"/>
    <mergeCell ref="G28:H28"/>
    <mergeCell ref="G27:H27"/>
    <mergeCell ref="G26:H26"/>
    <mergeCell ref="G24:H25"/>
    <mergeCell ref="G22:H23"/>
    <mergeCell ref="G52:H52"/>
    <mergeCell ref="G51:H51"/>
    <mergeCell ref="G50:H50"/>
    <mergeCell ref="I52:J52"/>
    <mergeCell ref="G34:H34"/>
    <mergeCell ref="G33:H33"/>
    <mergeCell ref="G32:H32"/>
    <mergeCell ref="G31:H31"/>
    <mergeCell ref="G30:H30"/>
    <mergeCell ref="B40:H40"/>
    <mergeCell ref="B41:D41"/>
    <mergeCell ref="AF53:AF54"/>
    <mergeCell ref="C53:D53"/>
    <mergeCell ref="I53:J53"/>
    <mergeCell ref="K53:S53"/>
    <mergeCell ref="G54:Q54"/>
    <mergeCell ref="G53:H53"/>
    <mergeCell ref="C47:D47"/>
    <mergeCell ref="I50:J50"/>
    <mergeCell ref="C49:D49"/>
    <mergeCell ref="G49:H49"/>
    <mergeCell ref="E41:R41"/>
    <mergeCell ref="B35:S35"/>
    <mergeCell ref="B36:S36"/>
    <mergeCell ref="AQ66:AQ68"/>
    <mergeCell ref="H74:Q74"/>
    <mergeCell ref="H66:Q66"/>
    <mergeCell ref="AQ69:AQ70"/>
    <mergeCell ref="AQ71:AQ72"/>
    <mergeCell ref="AQ73:AQ74"/>
    <mergeCell ref="S73:S74"/>
    <mergeCell ref="W69:W70"/>
    <mergeCell ref="W71:W72"/>
    <mergeCell ref="W73:W74"/>
    <mergeCell ref="I55:J55"/>
    <mergeCell ref="I56:J56"/>
    <mergeCell ref="I58:J58"/>
    <mergeCell ref="I59:J59"/>
    <mergeCell ref="K55:Q55"/>
    <mergeCell ref="K56:Q56"/>
    <mergeCell ref="K60:Q60"/>
    <mergeCell ref="K59:Q59"/>
    <mergeCell ref="K58:Q58"/>
    <mergeCell ref="G57:Q57"/>
    <mergeCell ref="G56:H56"/>
    <mergeCell ref="G55:H55"/>
    <mergeCell ref="W66:W68"/>
    <mergeCell ref="G60:H60"/>
    <mergeCell ref="G59:H59"/>
    <mergeCell ref="F71:F72"/>
    <mergeCell ref="C66:C74"/>
    <mergeCell ref="B64:B74"/>
    <mergeCell ref="H73:Q73"/>
    <mergeCell ref="B62:S62"/>
    <mergeCell ref="H67:Q67"/>
    <mergeCell ref="H68:Q68"/>
    <mergeCell ref="F66:F68"/>
    <mergeCell ref="E66:E68"/>
    <mergeCell ref="B63:D63"/>
    <mergeCell ref="D66:D68"/>
    <mergeCell ref="G58:H58"/>
    <mergeCell ref="G63:Q63"/>
    <mergeCell ref="G65:Q65"/>
    <mergeCell ref="G64:Q64"/>
    <mergeCell ref="G72:Q72"/>
    <mergeCell ref="G71:Q71"/>
    <mergeCell ref="G70:Q70"/>
    <mergeCell ref="F69:F70"/>
    <mergeCell ref="G69:Q69"/>
    <mergeCell ref="G66:G67"/>
    <mergeCell ref="K61:Q61"/>
    <mergeCell ref="S7:S9"/>
    <mergeCell ref="S10:S12"/>
    <mergeCell ref="B7:B20"/>
    <mergeCell ref="F10:F12"/>
    <mergeCell ref="C16:D16"/>
    <mergeCell ref="C15:D15"/>
    <mergeCell ref="C10:D12"/>
    <mergeCell ref="C7:D9"/>
    <mergeCell ref="R15:S15"/>
    <mergeCell ref="C17:D17"/>
    <mergeCell ref="C18:D18"/>
    <mergeCell ref="C20:D20"/>
    <mergeCell ref="C19:D19"/>
    <mergeCell ref="R13:R14"/>
    <mergeCell ref="I9:J9"/>
    <mergeCell ref="K9:L9"/>
    <mergeCell ref="G14:H14"/>
    <mergeCell ref="G13:H13"/>
    <mergeCell ref="M9:O9"/>
    <mergeCell ref="I13:Q13"/>
    <mergeCell ref="I14:Q14"/>
    <mergeCell ref="I15:Q15"/>
    <mergeCell ref="G20:Q20"/>
    <mergeCell ref="G19:Q19"/>
    <mergeCell ref="B4:D4"/>
    <mergeCell ref="E4:R4"/>
    <mergeCell ref="B6:D6"/>
    <mergeCell ref="F7:F9"/>
    <mergeCell ref="E7:E9"/>
    <mergeCell ref="E10:E12"/>
    <mergeCell ref="B5:D5"/>
    <mergeCell ref="B43:D43"/>
    <mergeCell ref="I21:R21"/>
    <mergeCell ref="I22:R22"/>
    <mergeCell ref="G18:Q18"/>
    <mergeCell ref="G17:Q17"/>
    <mergeCell ref="G16:Q16"/>
    <mergeCell ref="G15:H15"/>
    <mergeCell ref="G21:H21"/>
    <mergeCell ref="K29:L29"/>
    <mergeCell ref="M29:O29"/>
    <mergeCell ref="C13:D14"/>
    <mergeCell ref="E13:E14"/>
    <mergeCell ref="F13:F14"/>
    <mergeCell ref="I26:Q26"/>
    <mergeCell ref="I27:L27"/>
    <mergeCell ref="N27:Q27"/>
    <mergeCell ref="I23:R23"/>
    <mergeCell ref="B75:S75"/>
    <mergeCell ref="B44:B61"/>
    <mergeCell ref="C54:D61"/>
    <mergeCell ref="E54:E61"/>
    <mergeCell ref="F54:F61"/>
    <mergeCell ref="C64:D64"/>
    <mergeCell ref="C65:D65"/>
    <mergeCell ref="C46:D46"/>
    <mergeCell ref="C48:D48"/>
    <mergeCell ref="R54:S61"/>
    <mergeCell ref="F73:F74"/>
    <mergeCell ref="D69:D70"/>
    <mergeCell ref="D71:D72"/>
    <mergeCell ref="D73:D74"/>
    <mergeCell ref="E69:E70"/>
    <mergeCell ref="E71:E72"/>
    <mergeCell ref="E73:E74"/>
    <mergeCell ref="C51:D51"/>
    <mergeCell ref="C52:D52"/>
    <mergeCell ref="K44:S44"/>
    <mergeCell ref="C50:D50"/>
    <mergeCell ref="I44:J44"/>
    <mergeCell ref="C44:D44"/>
    <mergeCell ref="C45:D45"/>
    <mergeCell ref="I29:J29"/>
    <mergeCell ref="N31:Q31"/>
    <mergeCell ref="B37:S37"/>
    <mergeCell ref="B42:D42"/>
    <mergeCell ref="B21:B34"/>
    <mergeCell ref="E30:E32"/>
    <mergeCell ref="F30:F32"/>
    <mergeCell ref="E26:E29"/>
    <mergeCell ref="S33:S34"/>
    <mergeCell ref="C21:C25"/>
    <mergeCell ref="D24:D25"/>
    <mergeCell ref="D21:D23"/>
    <mergeCell ref="F22:F25"/>
    <mergeCell ref="R33:R34"/>
    <mergeCell ref="F26:F29"/>
    <mergeCell ref="E22:E25"/>
    <mergeCell ref="I25:R25"/>
    <mergeCell ref="C30:D32"/>
    <mergeCell ref="C26:D29"/>
    <mergeCell ref="L30:M30"/>
    <mergeCell ref="O30:P30"/>
    <mergeCell ref="I51:J51"/>
    <mergeCell ref="K45:S45"/>
    <mergeCell ref="K48:S48"/>
    <mergeCell ref="K49:S49"/>
    <mergeCell ref="K47:S47"/>
    <mergeCell ref="K46:S46"/>
    <mergeCell ref="K50:S50"/>
    <mergeCell ref="K51:S51"/>
    <mergeCell ref="I45:J45"/>
    <mergeCell ref="I46:J46"/>
    <mergeCell ref="I47:J47"/>
    <mergeCell ref="I48:J48"/>
    <mergeCell ref="I49:J49"/>
    <mergeCell ref="I32:L32"/>
    <mergeCell ref="N32:Q32"/>
    <mergeCell ref="B38:S38"/>
    <mergeCell ref="S30:S32"/>
    <mergeCell ref="I33:Q33"/>
    <mergeCell ref="I34:Q34"/>
    <mergeCell ref="I31:L31"/>
    <mergeCell ref="S26:S29"/>
    <mergeCell ref="Q1:R1"/>
    <mergeCell ref="L10:M10"/>
    <mergeCell ref="O10:P10"/>
    <mergeCell ref="I11:L11"/>
    <mergeCell ref="N11:Q11"/>
    <mergeCell ref="I8:L8"/>
    <mergeCell ref="N8:Q8"/>
    <mergeCell ref="R8:R9"/>
    <mergeCell ref="R11:R12"/>
    <mergeCell ref="I12:L12"/>
    <mergeCell ref="M12:Q12"/>
    <mergeCell ref="G6:S6"/>
    <mergeCell ref="G9:H9"/>
    <mergeCell ref="G8:H8"/>
    <mergeCell ref="G7:H7"/>
    <mergeCell ref="G12:H12"/>
    <mergeCell ref="G11:H11"/>
    <mergeCell ref="G10:H10"/>
    <mergeCell ref="B3:H3"/>
    <mergeCell ref="I7:Q7"/>
    <mergeCell ref="I28:L28"/>
    <mergeCell ref="N28:Q28"/>
    <mergeCell ref="I24:R24"/>
  </mergeCells>
  <phoneticPr fontId="36"/>
  <conditionalFormatting sqref="E71 E73:F73 F74 R64:R74 E66:F66 E69:F69 F65 E64:G64">
    <cfRule type="expression" dxfId="9" priority="128">
      <formula>#REF!=0</formula>
    </cfRule>
  </conditionalFormatting>
  <conditionalFormatting sqref="F73:F74">
    <cfRule type="expression" dxfId="8" priority="141">
      <formula>#REF!=2</formula>
    </cfRule>
  </conditionalFormatting>
  <conditionalFormatting sqref="R64:R74 F66 F69 F73:F74">
    <cfRule type="expression" dxfId="7" priority="146">
      <formula>#REF!&gt;2</formula>
    </cfRule>
  </conditionalFormatting>
  <conditionalFormatting sqref="F71 H66:H68 G69:G72 H73:H74">
    <cfRule type="expression" dxfId="6" priority="69">
      <formula>#REF!=0</formula>
    </cfRule>
  </conditionalFormatting>
  <conditionalFormatting sqref="F71 H66:H68 G69:G72 H73:H74">
    <cfRule type="expression" dxfId="5" priority="70">
      <formula>#REF!&gt;2</formula>
    </cfRule>
  </conditionalFormatting>
  <conditionalFormatting sqref="K56">
    <cfRule type="expression" dxfId="4" priority="67">
      <formula>#REF!=0</formula>
    </cfRule>
  </conditionalFormatting>
  <conditionalFormatting sqref="K56">
    <cfRule type="expression" dxfId="3" priority="68">
      <formula>#REF!&gt;2</formula>
    </cfRule>
  </conditionalFormatting>
  <conditionalFormatting sqref="K59">
    <cfRule type="expression" dxfId="2" priority="42">
      <formula>#REF!=0</formula>
    </cfRule>
  </conditionalFormatting>
  <conditionalFormatting sqref="K59">
    <cfRule type="expression" dxfId="1" priority="43">
      <formula>#REF!&gt;2</formula>
    </cfRule>
  </conditionalFormatting>
  <conditionalFormatting sqref="H73:H74">
    <cfRule type="expression" dxfId="0" priority="9">
      <formula>#REF!=2</formula>
    </cfRule>
  </conditionalFormatting>
  <dataValidations count="1">
    <dataValidation imeMode="halfAlpha" allowBlank="1" showInputMessage="1" showErrorMessage="1" sqref="I9:J9 P9 J10 L10:M10 O10:P10 I29:J29 P29 J30 L30:M30 O30:P30"/>
  </dataValidations>
  <printOptions horizontalCentered="1"/>
  <pageMargins left="0.55118110236220474" right="0.55118110236220474" top="0.59055118110236227" bottom="0.19685039370078741" header="0" footer="0.51181102362204722"/>
  <pageSetup paperSize="9" scale="77" orientation="portrait" r:id="rId1"/>
  <rowBreaks count="1" manualBreakCount="1">
    <brk id="3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リスト!$K$9:$K$12</xm:f>
          </x14:formula1>
          <xm:sqref>K53</xm:sqref>
        </x14:dataValidation>
        <x14:dataValidation type="list" allowBlank="1" showInputMessage="1" showErrorMessage="1">
          <x14:formula1>
            <xm:f>リスト!$M$4:$M$5</xm:f>
          </x14:formula1>
          <xm:sqref>S17:S20 R64:R74 I15:Q15 K45:K46 K48:K51</xm:sqref>
        </x14:dataValidation>
        <x14:dataValidation type="list" allowBlank="1" showInputMessage="1" showErrorMessage="1">
          <x14:formula1>
            <xm:f>リスト!$H$4:$H$8</xm:f>
          </x14:formula1>
          <xm:sqref>K44</xm:sqref>
        </x14:dataValidation>
        <x14:dataValidation type="list" allowBlank="1" showInputMessage="1" showErrorMessage="1">
          <x14:formula1>
            <xm:f>リスト!$I$4:$I$7</xm:f>
          </x14:formula1>
          <xm:sqref>K47</xm:sqref>
        </x14:dataValidation>
        <x14:dataValidation type="list" allowBlank="1" showInputMessage="1" showErrorMessage="1">
          <x14:formula1>
            <xm:f>リスト2!$C$3:$C$64</xm:f>
          </x14:formula1>
          <xm:sqref>K55 K58 S64:S74</xm:sqref>
        </x14:dataValidation>
        <x14:dataValidation type="list" allowBlank="1" showInputMessage="1" showErrorMessage="1">
          <x14:formula1>
            <xm:f>リスト!$G$4:$G$6</xm:f>
          </x14:formula1>
          <xm:sqref>S16</xm:sqref>
        </x14:dataValidation>
        <x14:dataValidation type="list" allowBlank="1" showInputMessage="1" showErrorMessage="1">
          <x14:formula1>
            <xm:f>リスト!$N$4:$N$7</xm:f>
          </x14:formula1>
          <xm:sqref>K56</xm:sqref>
        </x14:dataValidation>
        <x14:dataValidation type="list" allowBlank="1" showInputMessage="1" showErrorMessage="1">
          <x14:formula1>
            <xm:f>リスト!$N$5:$N$7</xm:f>
          </x14:formula1>
          <xm:sqref>K59</xm:sqref>
        </x14:dataValidation>
        <x14:dataValidation type="list" allowBlank="1" showInputMessage="1" showErrorMessage="1">
          <x14:formula1>
            <xm:f>リスト!$D$4:$D$7</xm:f>
          </x14:formula1>
          <xm:sqref>I12:L12</xm:sqref>
        </x14:dataValidation>
        <x14:dataValidation type="list" allowBlank="1" showInputMessage="1" showErrorMessage="1">
          <x14:formula1>
            <xm:f>リスト!$O$4:$O$6</xm:f>
          </x14:formula1>
          <xm:sqref>R52:S52</xm:sqref>
        </x14:dataValidation>
        <x14:dataValidation type="list" allowBlank="1" showInputMessage="1" showErrorMessage="1">
          <x14:formula1>
            <xm:f>リスト!$Q$4:$Q$6</xm:f>
          </x14:formula1>
          <xm:sqref>G68 G74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view="pageBreakPreview" zoomScale="85" zoomScaleNormal="85" zoomScaleSheetLayoutView="85" workbookViewId="0">
      <selection activeCell="W4" sqref="W4"/>
    </sheetView>
  </sheetViews>
  <sheetFormatPr defaultRowHeight="13.2" x14ac:dyDescent="0.2"/>
  <cols>
    <col min="1" max="1" width="0.88671875" customWidth="1"/>
    <col min="2" max="2" width="20.88671875" customWidth="1"/>
    <col min="3" max="4" width="4.109375" customWidth="1"/>
    <col min="5" max="5" width="4.44140625" customWidth="1"/>
    <col min="6" max="26" width="4.109375" customWidth="1"/>
    <col min="27" max="27" width="25" customWidth="1"/>
    <col min="28" max="28" width="1.21875" customWidth="1"/>
  </cols>
  <sheetData>
    <row r="1" spans="1:29" ht="13.5" customHeight="1" x14ac:dyDescent="0.2"/>
    <row r="2" spans="1:29" ht="14.4" customHeight="1" x14ac:dyDescent="0.2">
      <c r="A2" s="602" t="s">
        <v>330</v>
      </c>
      <c r="B2" s="602"/>
      <c r="C2" s="602"/>
      <c r="D2" s="602"/>
      <c r="E2" s="602"/>
      <c r="F2" s="602"/>
      <c r="G2" s="605" t="s">
        <v>282</v>
      </c>
      <c r="H2" s="605"/>
      <c r="I2" s="605"/>
      <c r="J2" s="605"/>
      <c r="K2" s="605"/>
      <c r="L2" s="605"/>
      <c r="M2" s="605"/>
      <c r="N2" s="605"/>
      <c r="O2" s="605"/>
      <c r="P2" s="605"/>
      <c r="Q2" s="605"/>
      <c r="R2" s="605"/>
      <c r="S2" s="605"/>
      <c r="T2" s="605"/>
      <c r="U2" s="605"/>
      <c r="V2" s="606" t="s">
        <v>353</v>
      </c>
      <c r="W2" s="606"/>
      <c r="X2" s="606"/>
      <c r="Y2" s="606"/>
      <c r="Z2" s="606"/>
      <c r="AA2" s="606"/>
    </row>
    <row r="3" spans="1:29" s="28" customFormat="1" ht="17.399999999999999" customHeight="1" thickBot="1" x14ac:dyDescent="0.25">
      <c r="A3" s="603" t="s">
        <v>406</v>
      </c>
      <c r="B3" s="603"/>
      <c r="C3" s="608" t="str">
        <f>'1.基本データ(このシートは削除しないこと！)'!H14&amp;'1.基本データ(このシートは削除しないこと！)'!H15</f>
        <v>第○○-○○○○○-○○○○号 ○○○○○○○○○○○○工事</v>
      </c>
      <c r="D3" s="608"/>
      <c r="E3" s="608"/>
      <c r="F3" s="608"/>
      <c r="G3" s="608"/>
      <c r="H3" s="608"/>
      <c r="I3" s="608"/>
      <c r="J3" s="608"/>
      <c r="K3" s="608"/>
      <c r="L3" s="608"/>
      <c r="M3" s="608"/>
      <c r="N3" s="608"/>
      <c r="O3" s="608"/>
      <c r="P3" s="608"/>
      <c r="Q3" s="608"/>
      <c r="R3" s="608"/>
      <c r="T3" s="227"/>
      <c r="U3" s="604" t="s">
        <v>405</v>
      </c>
      <c r="V3" s="604"/>
      <c r="W3" s="607" t="str">
        <f>IF('1.基本データ(このシートは削除しないこと！)'!H11=0,'1.基本データ(このシートは削除しないこと！)'!H7,'1.基本データ(このシートは削除しないこと！)'!H11)</f>
        <v>○○・△△特定建設工事共同企業体</v>
      </c>
      <c r="X3" s="607"/>
      <c r="Y3" s="607"/>
      <c r="Z3" s="607"/>
      <c r="AA3" s="607"/>
      <c r="AB3" s="227"/>
      <c r="AC3" s="226" t="s">
        <v>337</v>
      </c>
    </row>
    <row r="4" spans="1:29" ht="9" customHeight="1" thickBot="1" x14ac:dyDescent="0.25">
      <c r="A4" s="15"/>
      <c r="B4" s="15"/>
      <c r="C4" s="15"/>
      <c r="D4" s="29"/>
      <c r="E4" s="29"/>
      <c r="F4" s="29"/>
      <c r="G4" s="29"/>
      <c r="H4" s="29"/>
      <c r="I4" s="1"/>
      <c r="J4" s="16"/>
      <c r="K4" s="17"/>
      <c r="L4" s="17"/>
      <c r="M4" s="17"/>
      <c r="N4" s="17"/>
      <c r="O4" s="17"/>
      <c r="P4" s="17"/>
    </row>
    <row r="5" spans="1:29" x14ac:dyDescent="0.2">
      <c r="A5" s="18"/>
      <c r="B5" s="19" t="s">
        <v>283</v>
      </c>
      <c r="C5" s="19"/>
      <c r="D5" s="19"/>
      <c r="E5" s="19"/>
      <c r="F5" s="19"/>
      <c r="G5" s="19"/>
      <c r="H5" s="19"/>
      <c r="I5" s="19"/>
      <c r="J5" s="19"/>
      <c r="K5" s="19"/>
      <c r="L5" s="19"/>
      <c r="M5" s="19"/>
      <c r="N5" s="19"/>
      <c r="O5" s="19"/>
      <c r="P5" s="19"/>
      <c r="Q5" s="19"/>
      <c r="R5" s="19"/>
      <c r="S5" s="19"/>
      <c r="T5" s="19"/>
      <c r="U5" s="19"/>
      <c r="V5" s="19"/>
      <c r="W5" s="19"/>
      <c r="X5" s="19"/>
      <c r="Y5" s="19"/>
      <c r="Z5" s="19"/>
      <c r="AA5" s="20"/>
      <c r="AB5" s="21"/>
    </row>
    <row r="6" spans="1:29" x14ac:dyDescent="0.2">
      <c r="A6" s="22"/>
      <c r="B6" s="594"/>
      <c r="C6" s="596" t="s">
        <v>332</v>
      </c>
      <c r="D6" s="596"/>
      <c r="E6" s="596"/>
      <c r="F6" s="596"/>
      <c r="G6" s="596"/>
      <c r="H6" s="596"/>
      <c r="I6" s="596"/>
      <c r="J6" s="596"/>
      <c r="K6" s="596"/>
      <c r="L6" s="596"/>
      <c r="M6" s="596"/>
      <c r="N6" s="596"/>
      <c r="O6" s="596"/>
      <c r="P6" s="596"/>
      <c r="Q6" s="596"/>
      <c r="R6" s="596"/>
      <c r="S6" s="596"/>
      <c r="T6" s="596"/>
      <c r="U6" s="596"/>
      <c r="V6" s="596"/>
      <c r="W6" s="596"/>
      <c r="X6" s="596"/>
      <c r="Y6" s="596"/>
      <c r="Z6" s="596"/>
      <c r="AA6" s="597" t="s">
        <v>284</v>
      </c>
      <c r="AB6" s="23"/>
    </row>
    <row r="7" spans="1:29" x14ac:dyDescent="0.2">
      <c r="A7" s="24"/>
      <c r="B7" s="595"/>
      <c r="C7" s="599" t="s">
        <v>285</v>
      </c>
      <c r="D7" s="600"/>
      <c r="E7" s="600" t="s">
        <v>285</v>
      </c>
      <c r="F7" s="600"/>
      <c r="G7" s="600" t="s">
        <v>285</v>
      </c>
      <c r="H7" s="600"/>
      <c r="I7" s="600" t="s">
        <v>285</v>
      </c>
      <c r="J7" s="600"/>
      <c r="K7" s="600" t="s">
        <v>285</v>
      </c>
      <c r="L7" s="600"/>
      <c r="M7" s="600" t="s">
        <v>285</v>
      </c>
      <c r="N7" s="600"/>
      <c r="O7" s="600" t="s">
        <v>285</v>
      </c>
      <c r="P7" s="600"/>
      <c r="Q7" s="600" t="s">
        <v>285</v>
      </c>
      <c r="R7" s="600"/>
      <c r="S7" s="600" t="s">
        <v>285</v>
      </c>
      <c r="T7" s="600"/>
      <c r="U7" s="600" t="s">
        <v>285</v>
      </c>
      <c r="V7" s="600"/>
      <c r="W7" s="600" t="s">
        <v>285</v>
      </c>
      <c r="X7" s="600"/>
      <c r="Y7" s="600" t="s">
        <v>285</v>
      </c>
      <c r="Z7" s="601"/>
      <c r="AA7" s="598"/>
      <c r="AB7" s="23"/>
    </row>
    <row r="8" spans="1:29" ht="26.4" customHeight="1" x14ac:dyDescent="0.2">
      <c r="A8" s="24"/>
      <c r="B8" s="220"/>
      <c r="C8" s="221"/>
      <c r="D8" s="222"/>
      <c r="E8" s="221"/>
      <c r="F8" s="222"/>
      <c r="G8" s="221"/>
      <c r="H8" s="222"/>
      <c r="I8" s="221"/>
      <c r="J8" s="222"/>
      <c r="K8" s="221"/>
      <c r="L8" s="222"/>
      <c r="M8" s="221"/>
      <c r="N8" s="222"/>
      <c r="O8" s="221"/>
      <c r="P8" s="223"/>
      <c r="Q8" s="221"/>
      <c r="R8" s="222"/>
      <c r="S8" s="221"/>
      <c r="T8" s="222"/>
      <c r="U8" s="221"/>
      <c r="V8" s="222"/>
      <c r="W8" s="221"/>
      <c r="X8" s="222"/>
      <c r="Y8" s="221"/>
      <c r="Z8" s="224"/>
      <c r="AA8" s="220"/>
      <c r="AB8" s="23"/>
    </row>
    <row r="9" spans="1:29" ht="26.4" customHeight="1" x14ac:dyDescent="0.2">
      <c r="A9" s="24"/>
      <c r="B9" s="225"/>
      <c r="C9" s="221"/>
      <c r="D9" s="222"/>
      <c r="E9" s="221"/>
      <c r="F9" s="222"/>
      <c r="G9" s="221"/>
      <c r="H9" s="222"/>
      <c r="I9" s="221"/>
      <c r="J9" s="222"/>
      <c r="K9" s="221"/>
      <c r="L9" s="222"/>
      <c r="M9" s="221"/>
      <c r="N9" s="222"/>
      <c r="O9" s="221"/>
      <c r="P9" s="223"/>
      <c r="Q9" s="221"/>
      <c r="R9" s="222"/>
      <c r="S9" s="221"/>
      <c r="T9" s="222"/>
      <c r="U9" s="221"/>
      <c r="V9" s="222"/>
      <c r="W9" s="221"/>
      <c r="X9" s="222"/>
      <c r="Y9" s="221"/>
      <c r="Z9" s="224"/>
      <c r="AA9" s="220"/>
      <c r="AB9" s="23"/>
    </row>
    <row r="10" spans="1:29" ht="26.4" customHeight="1" x14ac:dyDescent="0.2">
      <c r="A10" s="24"/>
      <c r="B10" s="220"/>
      <c r="C10" s="221"/>
      <c r="D10" s="222"/>
      <c r="E10" s="221"/>
      <c r="F10" s="222"/>
      <c r="G10" s="221"/>
      <c r="H10" s="222"/>
      <c r="I10" s="221"/>
      <c r="J10" s="222"/>
      <c r="K10" s="221"/>
      <c r="L10" s="222"/>
      <c r="M10" s="221"/>
      <c r="N10" s="222"/>
      <c r="O10" s="221"/>
      <c r="P10" s="223"/>
      <c r="Q10" s="221"/>
      <c r="R10" s="222"/>
      <c r="S10" s="221"/>
      <c r="T10" s="222"/>
      <c r="U10" s="221"/>
      <c r="V10" s="222"/>
      <c r="W10" s="221"/>
      <c r="X10" s="222"/>
      <c r="Y10" s="221"/>
      <c r="Z10" s="224"/>
      <c r="AA10" s="220"/>
      <c r="AB10" s="23"/>
    </row>
    <row r="11" spans="1:29" ht="26.4" customHeight="1" x14ac:dyDescent="0.2">
      <c r="A11" s="24"/>
      <c r="B11" s="225"/>
      <c r="C11" s="221"/>
      <c r="D11" s="222"/>
      <c r="E11" s="221"/>
      <c r="F11" s="222"/>
      <c r="G11" s="221"/>
      <c r="H11" s="222"/>
      <c r="I11" s="221"/>
      <c r="J11" s="222"/>
      <c r="K11" s="221"/>
      <c r="L11" s="222"/>
      <c r="M11" s="221"/>
      <c r="N11" s="222"/>
      <c r="O11" s="221"/>
      <c r="P11" s="223"/>
      <c r="Q11" s="221"/>
      <c r="R11" s="222"/>
      <c r="S11" s="221"/>
      <c r="T11" s="222"/>
      <c r="U11" s="221"/>
      <c r="V11" s="222"/>
      <c r="W11" s="221"/>
      <c r="X11" s="222"/>
      <c r="Y11" s="221"/>
      <c r="Z11" s="224"/>
      <c r="AA11" s="220"/>
      <c r="AB11" s="23"/>
    </row>
    <row r="12" spans="1:29" ht="26.4" customHeight="1" x14ac:dyDescent="0.2">
      <c r="A12" s="24"/>
      <c r="B12" s="220"/>
      <c r="C12" s="221"/>
      <c r="D12" s="222"/>
      <c r="E12" s="221"/>
      <c r="F12" s="222"/>
      <c r="G12" s="221"/>
      <c r="H12" s="222"/>
      <c r="I12" s="221"/>
      <c r="J12" s="222"/>
      <c r="K12" s="221"/>
      <c r="L12" s="222"/>
      <c r="M12" s="221"/>
      <c r="N12" s="222"/>
      <c r="O12" s="221"/>
      <c r="P12" s="223"/>
      <c r="Q12" s="221"/>
      <c r="R12" s="222"/>
      <c r="S12" s="221"/>
      <c r="T12" s="222"/>
      <c r="U12" s="221"/>
      <c r="V12" s="222"/>
      <c r="W12" s="221"/>
      <c r="X12" s="222"/>
      <c r="Y12" s="221"/>
      <c r="Z12" s="224"/>
      <c r="AA12" s="220"/>
      <c r="AB12" s="23"/>
    </row>
    <row r="13" spans="1:29" ht="26.4" customHeight="1" x14ac:dyDescent="0.2">
      <c r="A13" s="24"/>
      <c r="B13" s="220"/>
      <c r="C13" s="221"/>
      <c r="D13" s="222"/>
      <c r="E13" s="221"/>
      <c r="F13" s="222"/>
      <c r="G13" s="221"/>
      <c r="H13" s="222"/>
      <c r="I13" s="221"/>
      <c r="J13" s="222"/>
      <c r="K13" s="221"/>
      <c r="L13" s="222"/>
      <c r="M13" s="221"/>
      <c r="N13" s="222"/>
      <c r="O13" s="221"/>
      <c r="P13" s="223"/>
      <c r="Q13" s="221"/>
      <c r="R13" s="222"/>
      <c r="S13" s="221"/>
      <c r="T13" s="222"/>
      <c r="U13" s="221"/>
      <c r="V13" s="222"/>
      <c r="W13" s="221"/>
      <c r="X13" s="222"/>
      <c r="Y13" s="221"/>
      <c r="Z13" s="224"/>
      <c r="AA13" s="220"/>
      <c r="AB13" s="23"/>
    </row>
    <row r="14" spans="1:29" ht="26.4" customHeight="1" x14ac:dyDescent="0.2">
      <c r="A14" s="24"/>
      <c r="B14" s="220"/>
      <c r="C14" s="221"/>
      <c r="D14" s="222"/>
      <c r="E14" s="221"/>
      <c r="F14" s="222"/>
      <c r="G14" s="221"/>
      <c r="H14" s="222"/>
      <c r="I14" s="221"/>
      <c r="J14" s="222"/>
      <c r="K14" s="221"/>
      <c r="L14" s="222"/>
      <c r="M14" s="221"/>
      <c r="N14" s="222"/>
      <c r="O14" s="221"/>
      <c r="P14" s="223"/>
      <c r="Q14" s="221"/>
      <c r="R14" s="222"/>
      <c r="S14" s="221"/>
      <c r="T14" s="222"/>
      <c r="U14" s="221"/>
      <c r="V14" s="222"/>
      <c r="W14" s="221"/>
      <c r="X14" s="222"/>
      <c r="Y14" s="221"/>
      <c r="Z14" s="224"/>
      <c r="AA14" s="220"/>
      <c r="AB14" s="23"/>
    </row>
    <row r="15" spans="1:29" ht="26.4" customHeight="1" x14ac:dyDescent="0.2">
      <c r="A15" s="24"/>
      <c r="B15" s="220"/>
      <c r="C15" s="221"/>
      <c r="D15" s="222"/>
      <c r="E15" s="221"/>
      <c r="F15" s="222"/>
      <c r="G15" s="221"/>
      <c r="H15" s="222"/>
      <c r="I15" s="221"/>
      <c r="J15" s="222"/>
      <c r="K15" s="221"/>
      <c r="L15" s="222"/>
      <c r="M15" s="221"/>
      <c r="N15" s="222"/>
      <c r="O15" s="221"/>
      <c r="P15" s="223"/>
      <c r="Q15" s="221"/>
      <c r="R15" s="222"/>
      <c r="S15" s="221"/>
      <c r="T15" s="222"/>
      <c r="U15" s="221"/>
      <c r="V15" s="222"/>
      <c r="W15" s="221"/>
      <c r="X15" s="222"/>
      <c r="Y15" s="221"/>
      <c r="Z15" s="224"/>
      <c r="AA15" s="220"/>
      <c r="AB15" s="23"/>
    </row>
    <row r="16" spans="1:29" ht="26.4" customHeight="1" x14ac:dyDescent="0.2">
      <c r="A16" s="24"/>
      <c r="B16" s="220"/>
      <c r="C16" s="221"/>
      <c r="D16" s="222"/>
      <c r="E16" s="221"/>
      <c r="F16" s="222"/>
      <c r="G16" s="221"/>
      <c r="H16" s="222"/>
      <c r="I16" s="221"/>
      <c r="J16" s="222"/>
      <c r="K16" s="221"/>
      <c r="L16" s="222"/>
      <c r="M16" s="221"/>
      <c r="N16" s="222"/>
      <c r="O16" s="221"/>
      <c r="P16" s="223"/>
      <c r="Q16" s="221"/>
      <c r="R16" s="222"/>
      <c r="S16" s="221"/>
      <c r="T16" s="222"/>
      <c r="U16" s="221"/>
      <c r="V16" s="222"/>
      <c r="W16" s="221"/>
      <c r="X16" s="222"/>
      <c r="Y16" s="221"/>
      <c r="Z16" s="224"/>
      <c r="AA16" s="220"/>
      <c r="AB16" s="23"/>
    </row>
    <row r="17" spans="1:28" ht="26.4" customHeight="1" x14ac:dyDescent="0.2">
      <c r="A17" s="24"/>
      <c r="B17" s="220"/>
      <c r="C17" s="221"/>
      <c r="D17" s="222"/>
      <c r="E17" s="221"/>
      <c r="F17" s="222"/>
      <c r="G17" s="221"/>
      <c r="H17" s="222"/>
      <c r="I17" s="221"/>
      <c r="J17" s="222"/>
      <c r="K17" s="221"/>
      <c r="L17" s="222"/>
      <c r="M17" s="221"/>
      <c r="N17" s="222"/>
      <c r="O17" s="221"/>
      <c r="P17" s="223"/>
      <c r="Q17" s="221"/>
      <c r="R17" s="222"/>
      <c r="S17" s="221"/>
      <c r="T17" s="222"/>
      <c r="U17" s="221"/>
      <c r="V17" s="222"/>
      <c r="W17" s="221"/>
      <c r="X17" s="222"/>
      <c r="Y17" s="221"/>
      <c r="Z17" s="224"/>
      <c r="AA17" s="220"/>
      <c r="AB17" s="23"/>
    </row>
    <row r="18" spans="1:28" ht="26.4" customHeight="1" x14ac:dyDescent="0.2">
      <c r="A18" s="24"/>
      <c r="B18" s="220"/>
      <c r="C18" s="221"/>
      <c r="D18" s="222"/>
      <c r="E18" s="221"/>
      <c r="F18" s="222"/>
      <c r="G18" s="221"/>
      <c r="H18" s="222"/>
      <c r="I18" s="221"/>
      <c r="J18" s="222"/>
      <c r="K18" s="221"/>
      <c r="L18" s="222"/>
      <c r="M18" s="221"/>
      <c r="N18" s="222"/>
      <c r="O18" s="221"/>
      <c r="P18" s="223"/>
      <c r="Q18" s="221"/>
      <c r="R18" s="222"/>
      <c r="S18" s="221"/>
      <c r="T18" s="222"/>
      <c r="U18" s="221"/>
      <c r="V18" s="222"/>
      <c r="W18" s="221"/>
      <c r="X18" s="222"/>
      <c r="Y18" s="221"/>
      <c r="Z18" s="224"/>
      <c r="AA18" s="220"/>
      <c r="AB18" s="23"/>
    </row>
    <row r="19" spans="1:28" ht="26.4" customHeight="1" x14ac:dyDescent="0.2">
      <c r="A19" s="24"/>
      <c r="B19" s="220"/>
      <c r="C19" s="221"/>
      <c r="D19" s="222"/>
      <c r="E19" s="221"/>
      <c r="F19" s="222"/>
      <c r="G19" s="221"/>
      <c r="H19" s="222"/>
      <c r="I19" s="221"/>
      <c r="J19" s="222"/>
      <c r="K19" s="221"/>
      <c r="L19" s="222"/>
      <c r="M19" s="221"/>
      <c r="N19" s="222"/>
      <c r="O19" s="221"/>
      <c r="P19" s="223"/>
      <c r="Q19" s="221"/>
      <c r="R19" s="222"/>
      <c r="S19" s="221"/>
      <c r="T19" s="222"/>
      <c r="U19" s="221"/>
      <c r="V19" s="222"/>
      <c r="W19" s="221"/>
      <c r="X19" s="222"/>
      <c r="Y19" s="221"/>
      <c r="Z19" s="224"/>
      <c r="AA19" s="220"/>
      <c r="AB19" s="23"/>
    </row>
    <row r="20" spans="1:28" ht="26.4" customHeight="1" x14ac:dyDescent="0.2">
      <c r="A20" s="24"/>
      <c r="B20" s="220"/>
      <c r="C20" s="221"/>
      <c r="D20" s="222"/>
      <c r="E20" s="221"/>
      <c r="F20" s="222"/>
      <c r="G20" s="221"/>
      <c r="H20" s="222"/>
      <c r="I20" s="221"/>
      <c r="J20" s="222"/>
      <c r="K20" s="221"/>
      <c r="L20" s="222"/>
      <c r="M20" s="221"/>
      <c r="N20" s="222"/>
      <c r="O20" s="221"/>
      <c r="P20" s="223"/>
      <c r="Q20" s="221"/>
      <c r="R20" s="222"/>
      <c r="S20" s="221"/>
      <c r="T20" s="222"/>
      <c r="U20" s="221"/>
      <c r="V20" s="222"/>
      <c r="W20" s="221"/>
      <c r="X20" s="222"/>
      <c r="Y20" s="221"/>
      <c r="Z20" s="224"/>
      <c r="AA20" s="220"/>
      <c r="AB20" s="23"/>
    </row>
    <row r="21" spans="1:28" ht="26.4" customHeight="1" x14ac:dyDescent="0.2">
      <c r="A21" s="24"/>
      <c r="B21" s="220"/>
      <c r="C21" s="221"/>
      <c r="D21" s="222"/>
      <c r="E21" s="221"/>
      <c r="F21" s="222"/>
      <c r="G21" s="221"/>
      <c r="H21" s="222"/>
      <c r="I21" s="221"/>
      <c r="J21" s="222"/>
      <c r="K21" s="221"/>
      <c r="L21" s="222"/>
      <c r="M21" s="221"/>
      <c r="N21" s="222"/>
      <c r="O21" s="221"/>
      <c r="P21" s="223"/>
      <c r="Q21" s="221"/>
      <c r="R21" s="222"/>
      <c r="S21" s="221"/>
      <c r="T21" s="222"/>
      <c r="U21" s="221"/>
      <c r="V21" s="222"/>
      <c r="W21" s="221"/>
      <c r="X21" s="222"/>
      <c r="Y21" s="221"/>
      <c r="Z21" s="224"/>
      <c r="AA21" s="220"/>
      <c r="AB21" s="23"/>
    </row>
    <row r="22" spans="1:28" ht="26.4" customHeight="1" x14ac:dyDescent="0.2">
      <c r="A22" s="24"/>
      <c r="B22" s="220"/>
      <c r="C22" s="221"/>
      <c r="D22" s="222"/>
      <c r="E22" s="221"/>
      <c r="F22" s="222"/>
      <c r="G22" s="221"/>
      <c r="H22" s="222"/>
      <c r="I22" s="221"/>
      <c r="J22" s="222"/>
      <c r="K22" s="221"/>
      <c r="L22" s="222"/>
      <c r="M22" s="221"/>
      <c r="N22" s="222"/>
      <c r="O22" s="221"/>
      <c r="P22" s="223"/>
      <c r="Q22" s="221"/>
      <c r="R22" s="222"/>
      <c r="S22" s="221"/>
      <c r="T22" s="222"/>
      <c r="U22" s="221"/>
      <c r="V22" s="222"/>
      <c r="W22" s="221"/>
      <c r="X22" s="222"/>
      <c r="Y22" s="221"/>
      <c r="Z22" s="224"/>
      <c r="AA22" s="220"/>
      <c r="AB22" s="23"/>
    </row>
    <row r="23" spans="1:28" ht="26.4" customHeight="1" x14ac:dyDescent="0.2">
      <c r="A23" s="24"/>
      <c r="B23" s="220"/>
      <c r="C23" s="221"/>
      <c r="D23" s="222"/>
      <c r="E23" s="221"/>
      <c r="F23" s="222"/>
      <c r="G23" s="221"/>
      <c r="H23" s="222"/>
      <c r="I23" s="221"/>
      <c r="J23" s="222"/>
      <c r="K23" s="221"/>
      <c r="L23" s="222"/>
      <c r="M23" s="221"/>
      <c r="N23" s="222"/>
      <c r="O23" s="221"/>
      <c r="P23" s="223"/>
      <c r="Q23" s="221"/>
      <c r="R23" s="222"/>
      <c r="S23" s="221"/>
      <c r="T23" s="222"/>
      <c r="U23" s="221"/>
      <c r="V23" s="222"/>
      <c r="W23" s="221"/>
      <c r="X23" s="222"/>
      <c r="Y23" s="221"/>
      <c r="Z23" s="224"/>
      <c r="AA23" s="220"/>
      <c r="AB23" s="23"/>
    </row>
    <row r="24" spans="1:28" ht="26.4" customHeight="1" x14ac:dyDescent="0.2">
      <c r="A24" s="24"/>
      <c r="B24" s="220"/>
      <c r="C24" s="221"/>
      <c r="D24" s="222"/>
      <c r="E24" s="221"/>
      <c r="F24" s="222"/>
      <c r="G24" s="221"/>
      <c r="H24" s="222"/>
      <c r="I24" s="221"/>
      <c r="J24" s="222"/>
      <c r="K24" s="221"/>
      <c r="L24" s="222"/>
      <c r="M24" s="221"/>
      <c r="N24" s="222"/>
      <c r="O24" s="221"/>
      <c r="P24" s="223"/>
      <c r="Q24" s="221"/>
      <c r="R24" s="222"/>
      <c r="S24" s="221"/>
      <c r="T24" s="222"/>
      <c r="U24" s="221"/>
      <c r="V24" s="222"/>
      <c r="W24" s="221"/>
      <c r="X24" s="222"/>
      <c r="Y24" s="221"/>
      <c r="Z24" s="224"/>
      <c r="AA24" s="220"/>
      <c r="AB24" s="23"/>
    </row>
    <row r="25" spans="1:28" ht="26.4" customHeight="1" x14ac:dyDescent="0.2">
      <c r="A25" s="24"/>
      <c r="B25" s="220"/>
      <c r="C25" s="221"/>
      <c r="D25" s="222"/>
      <c r="E25" s="221"/>
      <c r="F25" s="222"/>
      <c r="G25" s="221"/>
      <c r="H25" s="222"/>
      <c r="I25" s="221"/>
      <c r="J25" s="222"/>
      <c r="K25" s="221"/>
      <c r="L25" s="222"/>
      <c r="M25" s="221"/>
      <c r="N25" s="222"/>
      <c r="O25" s="221"/>
      <c r="P25" s="223"/>
      <c r="Q25" s="221"/>
      <c r="R25" s="222"/>
      <c r="S25" s="221"/>
      <c r="T25" s="222"/>
      <c r="U25" s="221"/>
      <c r="V25" s="222"/>
      <c r="W25" s="221"/>
      <c r="X25" s="222"/>
      <c r="Y25" s="221"/>
      <c r="Z25" s="224"/>
      <c r="AA25" s="220"/>
      <c r="AB25" s="23"/>
    </row>
    <row r="26" spans="1:28" ht="26.4" customHeight="1" x14ac:dyDescent="0.2">
      <c r="A26" s="24"/>
      <c r="B26" s="220"/>
      <c r="C26" s="221"/>
      <c r="D26" s="222"/>
      <c r="E26" s="221"/>
      <c r="F26" s="222"/>
      <c r="G26" s="221"/>
      <c r="H26" s="222"/>
      <c r="I26" s="221"/>
      <c r="J26" s="222"/>
      <c r="K26" s="221"/>
      <c r="L26" s="222"/>
      <c r="M26" s="221"/>
      <c r="N26" s="222"/>
      <c r="O26" s="221"/>
      <c r="P26" s="223"/>
      <c r="Q26" s="221"/>
      <c r="R26" s="222"/>
      <c r="S26" s="221"/>
      <c r="T26" s="222"/>
      <c r="U26" s="221"/>
      <c r="V26" s="222"/>
      <c r="W26" s="221"/>
      <c r="X26" s="222"/>
      <c r="Y26" s="221"/>
      <c r="Z26" s="224"/>
      <c r="AA26" s="220"/>
      <c r="AB26" s="23"/>
    </row>
    <row r="27" spans="1:28" ht="13.8" thickBo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7"/>
    </row>
  </sheetData>
  <protectedRanges>
    <protectedRange sqref="B8:AA26" name="範囲4"/>
    <protectedRange sqref="C6:Z7" name="範囲3"/>
    <protectedRange sqref="T3 W3:AB3" name="範囲2"/>
    <protectedRange sqref="C3" name="範囲1"/>
  </protectedRanges>
  <mergeCells count="22">
    <mergeCell ref="A2:F2"/>
    <mergeCell ref="A3:B3"/>
    <mergeCell ref="U3:V3"/>
    <mergeCell ref="G2:U2"/>
    <mergeCell ref="V2:AA2"/>
    <mergeCell ref="W3:AA3"/>
    <mergeCell ref="C3:R3"/>
    <mergeCell ref="B6:B7"/>
    <mergeCell ref="C6:Z6"/>
    <mergeCell ref="AA6:AA7"/>
    <mergeCell ref="C7:D7"/>
    <mergeCell ref="E7:F7"/>
    <mergeCell ref="G7:H7"/>
    <mergeCell ref="I7:J7"/>
    <mergeCell ref="K7:L7"/>
    <mergeCell ref="M7:N7"/>
    <mergeCell ref="O7:P7"/>
    <mergeCell ref="Q7:R7"/>
    <mergeCell ref="S7:T7"/>
    <mergeCell ref="U7:V7"/>
    <mergeCell ref="W7:X7"/>
    <mergeCell ref="Y7:Z7"/>
  </mergeCells>
  <phoneticPr fontId="36"/>
  <pageMargins left="0" right="0" top="0"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view="pageBreakPreview" zoomScaleNormal="100" zoomScaleSheetLayoutView="100" workbookViewId="0">
      <selection activeCell="B8" sqref="B8:AA17"/>
    </sheetView>
  </sheetViews>
  <sheetFormatPr defaultColWidth="9" defaultRowHeight="13.2" x14ac:dyDescent="0.2"/>
  <cols>
    <col min="1" max="1" width="3.21875" style="34" customWidth="1"/>
    <col min="2" max="2" width="21.109375" style="34" customWidth="1"/>
    <col min="3" max="4" width="4.109375" style="34" customWidth="1"/>
    <col min="5" max="5" width="4.44140625" style="34" customWidth="1"/>
    <col min="6" max="26" width="4.109375" style="34" customWidth="1"/>
    <col min="27" max="27" width="18.88671875" style="34" customWidth="1"/>
    <col min="28" max="16384" width="9" style="34"/>
  </cols>
  <sheetData>
    <row r="1" spans="1:28" ht="8.25"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8" ht="12.6" customHeight="1" x14ac:dyDescent="0.15">
      <c r="A2" s="621" t="s">
        <v>286</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row>
    <row r="3" spans="1:28" ht="13.5" customHeight="1" x14ac:dyDescent="0.2">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row>
    <row r="4" spans="1:28" ht="14.4" customHeight="1" x14ac:dyDescent="0.2">
      <c r="A4" s="624" t="s">
        <v>287</v>
      </c>
      <c r="B4" s="624"/>
      <c r="C4" s="624"/>
      <c r="D4" s="624"/>
      <c r="E4" s="624"/>
      <c r="G4" s="276" t="s">
        <v>288</v>
      </c>
      <c r="H4" s="277"/>
      <c r="I4" s="277"/>
      <c r="J4" s="277"/>
      <c r="K4" s="277"/>
      <c r="L4" s="277"/>
      <c r="M4" s="277"/>
      <c r="N4" s="277"/>
      <c r="O4" s="277"/>
      <c r="P4" s="277"/>
      <c r="Q4" s="277"/>
      <c r="R4" s="277"/>
      <c r="S4" s="277"/>
      <c r="T4" s="277"/>
      <c r="U4" s="277"/>
      <c r="V4" s="277"/>
      <c r="W4" s="278"/>
      <c r="X4" s="278"/>
      <c r="Y4" s="278"/>
      <c r="Z4" s="278"/>
      <c r="AA4" s="279" t="s">
        <v>352</v>
      </c>
    </row>
    <row r="5" spans="1:28" s="278" customFormat="1" ht="18.600000000000001" customHeight="1" thickBot="1" x14ac:dyDescent="0.25">
      <c r="A5" s="622" t="s">
        <v>404</v>
      </c>
      <c r="B5" s="622"/>
      <c r="C5" s="626" t="str">
        <f>'1.基本データ(このシートは削除しないこと！)'!H14&amp;'1.基本データ(このシートは削除しないこと！)'!H15</f>
        <v>第○○-○○○○○-○○○○号 ○○○○○○○○○○○○工事</v>
      </c>
      <c r="D5" s="626"/>
      <c r="E5" s="626"/>
      <c r="F5" s="626"/>
      <c r="G5" s="626"/>
      <c r="H5" s="626"/>
      <c r="I5" s="626"/>
      <c r="J5" s="626"/>
      <c r="K5" s="626"/>
      <c r="L5" s="626"/>
      <c r="M5" s="626"/>
      <c r="N5" s="626"/>
      <c r="O5" s="626"/>
      <c r="P5" s="626"/>
      <c r="Q5" s="626"/>
      <c r="S5" s="623" t="s">
        <v>405</v>
      </c>
      <c r="T5" s="623"/>
      <c r="U5" s="625" t="str">
        <f>IF('1.基本データ(このシートは削除しないこと！)'!H11=0,'1.基本データ(このシートは削除しないこと！)'!H7,'1.基本データ(このシートは削除しないこと！)'!H11)</f>
        <v>○○・△△特定建設工事共同企業体</v>
      </c>
      <c r="V5" s="625"/>
      <c r="W5" s="625"/>
      <c r="X5" s="625"/>
      <c r="Y5" s="625"/>
      <c r="Z5" s="625"/>
      <c r="AA5" s="625"/>
      <c r="AB5" s="280" t="s">
        <v>337</v>
      </c>
    </row>
    <row r="6" spans="1:28" ht="8.4" customHeight="1" thickBot="1" x14ac:dyDescent="0.25">
      <c r="A6" s="281"/>
      <c r="B6" s="281"/>
      <c r="C6" s="281"/>
      <c r="D6" s="237"/>
      <c r="E6" s="237"/>
      <c r="F6" s="237"/>
      <c r="G6" s="237"/>
      <c r="H6" s="237"/>
      <c r="I6" s="30"/>
      <c r="J6" s="282"/>
      <c r="K6" s="283"/>
      <c r="L6" s="283"/>
      <c r="M6" s="283"/>
      <c r="N6" s="283"/>
      <c r="O6" s="283"/>
      <c r="P6" s="48"/>
      <c r="Q6" s="48"/>
      <c r="R6" s="48"/>
      <c r="S6" s="48"/>
      <c r="T6" s="48"/>
      <c r="U6" s="48"/>
      <c r="V6" s="284"/>
      <c r="W6" s="48"/>
      <c r="X6" s="48"/>
      <c r="Y6" s="48"/>
      <c r="Z6" s="48"/>
      <c r="AA6" s="285"/>
    </row>
    <row r="7" spans="1:28" x14ac:dyDescent="0.2">
      <c r="A7" s="286"/>
      <c r="B7" s="609" t="s">
        <v>331</v>
      </c>
      <c r="C7" s="609"/>
      <c r="D7" s="609"/>
      <c r="E7" s="609"/>
      <c r="F7" s="609"/>
      <c r="G7" s="609"/>
      <c r="H7" s="609"/>
      <c r="I7" s="609"/>
      <c r="J7" s="609"/>
      <c r="K7" s="609"/>
      <c r="L7" s="609"/>
      <c r="M7" s="609"/>
      <c r="N7" s="609"/>
      <c r="O7" s="609"/>
      <c r="P7" s="609"/>
      <c r="Q7" s="609"/>
      <c r="R7" s="609"/>
      <c r="S7" s="609"/>
      <c r="T7" s="609"/>
      <c r="U7" s="609"/>
      <c r="V7" s="609"/>
      <c r="W7" s="609"/>
      <c r="X7" s="609"/>
      <c r="Y7" s="609"/>
      <c r="Z7" s="609"/>
      <c r="AA7" s="610"/>
    </row>
    <row r="8" spans="1:28" ht="48.45" customHeight="1" x14ac:dyDescent="0.2">
      <c r="A8" s="611" t="s">
        <v>289</v>
      </c>
      <c r="B8" s="614" t="s">
        <v>291</v>
      </c>
      <c r="C8" s="615"/>
      <c r="D8" s="615"/>
      <c r="E8" s="615"/>
      <c r="F8" s="615"/>
      <c r="G8" s="615"/>
      <c r="H8" s="615"/>
      <c r="I8" s="615"/>
      <c r="J8" s="615"/>
      <c r="K8" s="615"/>
      <c r="L8" s="615"/>
      <c r="M8" s="615"/>
      <c r="N8" s="615"/>
      <c r="O8" s="615"/>
      <c r="P8" s="615"/>
      <c r="Q8" s="615"/>
      <c r="R8" s="615"/>
      <c r="S8" s="615"/>
      <c r="T8" s="615"/>
      <c r="U8" s="615"/>
      <c r="V8" s="615"/>
      <c r="W8" s="615"/>
      <c r="X8" s="615"/>
      <c r="Y8" s="615"/>
      <c r="Z8" s="615"/>
      <c r="AA8" s="616"/>
    </row>
    <row r="9" spans="1:28" ht="48.45" customHeight="1" x14ac:dyDescent="0.2">
      <c r="A9" s="612"/>
      <c r="B9" s="614"/>
      <c r="C9" s="615"/>
      <c r="D9" s="615"/>
      <c r="E9" s="615"/>
      <c r="F9" s="615"/>
      <c r="G9" s="615"/>
      <c r="H9" s="615"/>
      <c r="I9" s="615"/>
      <c r="J9" s="615"/>
      <c r="K9" s="615"/>
      <c r="L9" s="615"/>
      <c r="M9" s="615"/>
      <c r="N9" s="615"/>
      <c r="O9" s="615"/>
      <c r="P9" s="615"/>
      <c r="Q9" s="615"/>
      <c r="R9" s="615"/>
      <c r="S9" s="615"/>
      <c r="T9" s="615"/>
      <c r="U9" s="615"/>
      <c r="V9" s="615"/>
      <c r="W9" s="615"/>
      <c r="X9" s="615"/>
      <c r="Y9" s="615"/>
      <c r="Z9" s="615"/>
      <c r="AA9" s="616"/>
    </row>
    <row r="10" spans="1:28" ht="48.45" customHeight="1" x14ac:dyDescent="0.2">
      <c r="A10" s="612"/>
      <c r="B10" s="614"/>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6"/>
    </row>
    <row r="11" spans="1:28" ht="48.45" customHeight="1" x14ac:dyDescent="0.2">
      <c r="A11" s="612"/>
      <c r="B11" s="614"/>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6"/>
    </row>
    <row r="12" spans="1:28" ht="48.45" customHeight="1" x14ac:dyDescent="0.2">
      <c r="A12" s="612"/>
      <c r="B12" s="614"/>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6"/>
    </row>
    <row r="13" spans="1:28" ht="48.45" customHeight="1" x14ac:dyDescent="0.2">
      <c r="A13" s="612"/>
      <c r="B13" s="614"/>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6"/>
    </row>
    <row r="14" spans="1:28" ht="48.45" customHeight="1" x14ac:dyDescent="0.2">
      <c r="A14" s="612"/>
      <c r="B14" s="614"/>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6"/>
    </row>
    <row r="15" spans="1:28" ht="48.45" customHeight="1" x14ac:dyDescent="0.2">
      <c r="A15" s="612"/>
      <c r="B15" s="614"/>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6"/>
    </row>
    <row r="16" spans="1:28" ht="48.45" customHeight="1" x14ac:dyDescent="0.2">
      <c r="A16" s="612"/>
      <c r="B16" s="614"/>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6"/>
    </row>
    <row r="17" spans="1:27" ht="48.45" customHeight="1" thickBot="1" x14ac:dyDescent="0.25">
      <c r="A17" s="613"/>
      <c r="B17" s="617"/>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9"/>
    </row>
    <row r="18" spans="1:27" x14ac:dyDescent="0.2">
      <c r="A18" s="620" t="s">
        <v>290</v>
      </c>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row>
  </sheetData>
  <sheetProtection password="AA7A" sheet="1" objects="1" scenarios="1"/>
  <protectedRanges>
    <protectedRange sqref="B8:B16" name="範囲5"/>
  </protectedRanges>
  <mergeCells count="10">
    <mergeCell ref="B7:AA7"/>
    <mergeCell ref="A8:A17"/>
    <mergeCell ref="B8:AA17"/>
    <mergeCell ref="A18:AA18"/>
    <mergeCell ref="A2:AA2"/>
    <mergeCell ref="A5:B5"/>
    <mergeCell ref="S5:T5"/>
    <mergeCell ref="A4:E4"/>
    <mergeCell ref="U5:AA5"/>
    <mergeCell ref="C5:Q5"/>
  </mergeCells>
  <phoneticPr fontId="36"/>
  <pageMargins left="0.39370078740157483" right="0.19685039370078741" top="0.39370078740157483"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1"/>
  <sheetViews>
    <sheetView topLeftCell="M1" workbookViewId="0">
      <selection activeCell="Q4" sqref="Q4"/>
    </sheetView>
  </sheetViews>
  <sheetFormatPr defaultColWidth="9" defaultRowHeight="13.2" x14ac:dyDescent="0.2"/>
  <cols>
    <col min="1" max="1" width="33.109375" style="3" customWidth="1"/>
    <col min="2" max="2" width="11.33203125" style="3" customWidth="1"/>
    <col min="3" max="3" width="12.44140625" style="3" customWidth="1"/>
    <col min="4" max="4" width="18.77734375" style="3" customWidth="1"/>
    <col min="5" max="5" width="21.6640625" style="3" customWidth="1"/>
    <col min="6" max="6" width="18.77734375" style="3" customWidth="1"/>
    <col min="7" max="7" width="36.109375" style="3" customWidth="1"/>
    <col min="8" max="8" width="88" style="3" customWidth="1"/>
    <col min="9" max="9" width="100.33203125" style="3" customWidth="1"/>
    <col min="10" max="10" width="35.21875" style="3" customWidth="1"/>
    <col min="11" max="11" width="48.109375" style="3" customWidth="1"/>
    <col min="12" max="12" width="22.77734375" style="3" customWidth="1"/>
    <col min="13" max="13" width="9.21875" style="3" customWidth="1"/>
    <col min="14" max="14" width="38.44140625" style="3" customWidth="1"/>
    <col min="15" max="15" width="24.109375" style="3" customWidth="1"/>
    <col min="16" max="16384" width="9" style="3"/>
  </cols>
  <sheetData>
    <row r="3" spans="1:17" x14ac:dyDescent="0.2">
      <c r="A3" s="3" t="s">
        <v>43</v>
      </c>
      <c r="B3" s="3" t="s">
        <v>37</v>
      </c>
      <c r="C3" s="3" t="s">
        <v>21</v>
      </c>
      <c r="D3" s="3" t="s">
        <v>138</v>
      </c>
      <c r="E3" s="3" t="s">
        <v>141</v>
      </c>
      <c r="F3" s="3" t="s">
        <v>125</v>
      </c>
      <c r="G3" s="3" t="s">
        <v>202</v>
      </c>
      <c r="H3" s="3" t="s">
        <v>212</v>
      </c>
      <c r="I3" s="3" t="s">
        <v>210</v>
      </c>
      <c r="J3" s="3" t="s">
        <v>22</v>
      </c>
      <c r="K3" s="4" t="s">
        <v>23</v>
      </c>
      <c r="L3" s="3" t="s">
        <v>24</v>
      </c>
      <c r="M3" s="3" t="s">
        <v>25</v>
      </c>
      <c r="N3" s="3" t="s">
        <v>266</v>
      </c>
      <c r="O3" s="3" t="s">
        <v>323</v>
      </c>
      <c r="Q3" s="294" t="s">
        <v>454</v>
      </c>
    </row>
    <row r="4" spans="1:17" x14ac:dyDescent="0.2">
      <c r="A4" s="3" t="s">
        <v>42</v>
      </c>
      <c r="B4" s="3" t="s">
        <v>38</v>
      </c>
      <c r="C4" s="3" t="s">
        <v>195</v>
      </c>
      <c r="D4" s="3" t="s">
        <v>397</v>
      </c>
      <c r="E4" s="3" t="s">
        <v>139</v>
      </c>
      <c r="F4" s="3" t="s">
        <v>126</v>
      </c>
      <c r="G4" s="178" t="s">
        <v>403</v>
      </c>
      <c r="H4" s="3" t="s">
        <v>213</v>
      </c>
      <c r="I4" s="3" t="s">
        <v>217</v>
      </c>
      <c r="J4" s="3" t="s">
        <v>174</v>
      </c>
      <c r="K4" s="3" t="s">
        <v>239</v>
      </c>
      <c r="L4" s="3" t="s">
        <v>28</v>
      </c>
      <c r="M4" s="3" t="s">
        <v>29</v>
      </c>
      <c r="N4" s="3" t="s">
        <v>267</v>
      </c>
      <c r="O4" s="3" t="s">
        <v>452</v>
      </c>
      <c r="Q4" s="294" t="s">
        <v>455</v>
      </c>
    </row>
    <row r="5" spans="1:17" x14ac:dyDescent="0.2">
      <c r="A5" s="3" t="s">
        <v>41</v>
      </c>
      <c r="B5" s="3" t="s">
        <v>39</v>
      </c>
      <c r="C5" s="3" t="s">
        <v>399</v>
      </c>
      <c r="D5" s="3" t="s">
        <v>396</v>
      </c>
      <c r="E5" s="3" t="s">
        <v>34</v>
      </c>
      <c r="F5" s="3" t="s">
        <v>127</v>
      </c>
      <c r="G5" s="3" t="s">
        <v>203</v>
      </c>
      <c r="H5" s="3" t="s">
        <v>214</v>
      </c>
      <c r="I5" s="3" t="s">
        <v>218</v>
      </c>
      <c r="J5" s="3" t="s">
        <v>4</v>
      </c>
      <c r="K5" s="3" t="s">
        <v>34</v>
      </c>
      <c r="L5" s="3" t="s">
        <v>32</v>
      </c>
      <c r="M5" s="3" t="s">
        <v>34</v>
      </c>
      <c r="N5" s="3" t="s">
        <v>30</v>
      </c>
      <c r="O5" s="3" t="s">
        <v>453</v>
      </c>
      <c r="Q5" s="3" t="s">
        <v>456</v>
      </c>
    </row>
    <row r="6" spans="1:17" x14ac:dyDescent="0.2">
      <c r="B6" s="3" t="s">
        <v>5</v>
      </c>
      <c r="C6" s="3" t="s">
        <v>34</v>
      </c>
      <c r="D6" s="3" t="s">
        <v>300</v>
      </c>
      <c r="F6" s="3" t="s">
        <v>179</v>
      </c>
      <c r="G6" s="3" t="s">
        <v>34</v>
      </c>
      <c r="H6" s="3" t="s">
        <v>215</v>
      </c>
      <c r="I6" s="3" t="s">
        <v>219</v>
      </c>
      <c r="J6" s="3" t="s">
        <v>34</v>
      </c>
      <c r="L6" s="3" t="s">
        <v>34</v>
      </c>
      <c r="N6" s="3" t="s">
        <v>4</v>
      </c>
      <c r="O6" s="3" t="s">
        <v>34</v>
      </c>
      <c r="Q6" s="3" t="s">
        <v>34</v>
      </c>
    </row>
    <row r="7" spans="1:17" x14ac:dyDescent="0.2">
      <c r="B7" s="3" t="s">
        <v>40</v>
      </c>
      <c r="D7" s="3" t="s">
        <v>398</v>
      </c>
      <c r="F7" s="3" t="s">
        <v>180</v>
      </c>
      <c r="H7" s="3" t="s">
        <v>216</v>
      </c>
      <c r="I7" s="3" t="s">
        <v>34</v>
      </c>
      <c r="N7" s="3" t="s">
        <v>268</v>
      </c>
    </row>
    <row r="8" spans="1:17" x14ac:dyDescent="0.2">
      <c r="B8" s="3" t="s">
        <v>34</v>
      </c>
      <c r="F8" s="3" t="s">
        <v>181</v>
      </c>
      <c r="H8" s="3" t="s">
        <v>34</v>
      </c>
    </row>
    <row r="9" spans="1:17" x14ac:dyDescent="0.2">
      <c r="F9" s="3" t="s">
        <v>182</v>
      </c>
      <c r="K9" s="3" t="s">
        <v>240</v>
      </c>
    </row>
    <row r="10" spans="1:17" x14ac:dyDescent="0.2">
      <c r="F10" s="3" t="s">
        <v>183</v>
      </c>
      <c r="K10" s="3" t="s">
        <v>241</v>
      </c>
    </row>
    <row r="11" spans="1:17" x14ac:dyDescent="0.2">
      <c r="F11" s="3" t="s">
        <v>184</v>
      </c>
      <c r="K11" s="3" t="s">
        <v>242</v>
      </c>
    </row>
    <row r="12" spans="1:17" x14ac:dyDescent="0.2">
      <c r="F12" s="3" t="s">
        <v>185</v>
      </c>
      <c r="K12" s="3" t="s">
        <v>34</v>
      </c>
    </row>
    <row r="13" spans="1:17" x14ac:dyDescent="0.2">
      <c r="F13" s="3" t="s">
        <v>186</v>
      </c>
    </row>
    <row r="14" spans="1:17" x14ac:dyDescent="0.2">
      <c r="F14" s="3" t="s">
        <v>187</v>
      </c>
    </row>
    <row r="15" spans="1:17" x14ac:dyDescent="0.2">
      <c r="F15" s="3" t="s">
        <v>188</v>
      </c>
    </row>
    <row r="16" spans="1:17" x14ac:dyDescent="0.2">
      <c r="F16" s="3" t="s">
        <v>189</v>
      </c>
    </row>
    <row r="17" spans="6:6" x14ac:dyDescent="0.2">
      <c r="F17" s="3" t="s">
        <v>190</v>
      </c>
    </row>
    <row r="18" spans="6:6" x14ac:dyDescent="0.2">
      <c r="F18" s="3" t="s">
        <v>191</v>
      </c>
    </row>
    <row r="19" spans="6:6" x14ac:dyDescent="0.2">
      <c r="F19" s="3" t="s">
        <v>192</v>
      </c>
    </row>
    <row r="20" spans="6:6" x14ac:dyDescent="0.2">
      <c r="F20" s="3" t="s">
        <v>193</v>
      </c>
    </row>
    <row r="21" spans="6:6" x14ac:dyDescent="0.2">
      <c r="F21" s="3" t="s">
        <v>194</v>
      </c>
    </row>
  </sheetData>
  <phoneticPr fontId="3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 min="7" max="7" width="10.109375" customWidth="1"/>
  </cols>
  <sheetData>
    <row r="2" spans="2:9" ht="39" customHeight="1" x14ac:dyDescent="0.2">
      <c r="B2" s="5" t="s">
        <v>147</v>
      </c>
      <c r="C2" s="5" t="s">
        <v>122</v>
      </c>
      <c r="D2" s="6" t="s">
        <v>146</v>
      </c>
      <c r="E2" s="5" t="s">
        <v>123</v>
      </c>
      <c r="F2" s="203" t="s">
        <v>366</v>
      </c>
      <c r="G2" s="5" t="s">
        <v>37</v>
      </c>
      <c r="H2" s="2" t="s">
        <v>232</v>
      </c>
      <c r="I2" s="2"/>
    </row>
    <row r="3" spans="2:9" x14ac:dyDescent="0.2">
      <c r="B3" s="7">
        <v>1</v>
      </c>
      <c r="C3" s="7" t="s">
        <v>65</v>
      </c>
      <c r="D3" s="7" t="s">
        <v>44</v>
      </c>
      <c r="E3" s="7" t="s">
        <v>60</v>
      </c>
      <c r="F3" s="2" t="s">
        <v>5</v>
      </c>
      <c r="G3" s="7" t="s">
        <v>38</v>
      </c>
      <c r="H3" s="2" t="s">
        <v>233</v>
      </c>
      <c r="I3" s="2">
        <v>2</v>
      </c>
    </row>
    <row r="4" spans="2:9" x14ac:dyDescent="0.2">
      <c r="B4" s="7">
        <v>2</v>
      </c>
      <c r="C4" s="7" t="s">
        <v>66</v>
      </c>
      <c r="D4" s="7" t="s">
        <v>44</v>
      </c>
      <c r="E4" s="7" t="s">
        <v>60</v>
      </c>
      <c r="F4" s="2" t="s">
        <v>5</v>
      </c>
      <c r="G4" s="7" t="s">
        <v>39</v>
      </c>
      <c r="H4" s="2" t="s">
        <v>234</v>
      </c>
      <c r="I4" s="2">
        <v>3</v>
      </c>
    </row>
    <row r="5" spans="2:9" x14ac:dyDescent="0.2">
      <c r="B5" s="7">
        <v>3</v>
      </c>
      <c r="C5" s="7" t="s">
        <v>67</v>
      </c>
      <c r="D5" s="7" t="s">
        <v>45</v>
      </c>
      <c r="E5" s="7" t="s">
        <v>60</v>
      </c>
      <c r="F5" s="2" t="s">
        <v>5</v>
      </c>
      <c r="G5" s="7" t="s">
        <v>5</v>
      </c>
      <c r="H5" s="2" t="s">
        <v>234</v>
      </c>
      <c r="I5" s="2">
        <v>3</v>
      </c>
    </row>
    <row r="6" spans="2:9" x14ac:dyDescent="0.2">
      <c r="B6" s="7">
        <v>4</v>
      </c>
      <c r="C6" s="7" t="s">
        <v>68</v>
      </c>
      <c r="D6" s="7" t="s">
        <v>45</v>
      </c>
      <c r="E6" s="7" t="s">
        <v>60</v>
      </c>
      <c r="F6" s="2" t="s">
        <v>5</v>
      </c>
      <c r="G6" s="7" t="s">
        <v>40</v>
      </c>
      <c r="H6" s="2" t="s">
        <v>235</v>
      </c>
      <c r="I6" s="2">
        <v>4</v>
      </c>
    </row>
    <row r="7" spans="2:9" x14ac:dyDescent="0.2">
      <c r="B7" s="7">
        <v>5</v>
      </c>
      <c r="C7" s="7" t="s">
        <v>69</v>
      </c>
      <c r="D7" s="7" t="s">
        <v>45</v>
      </c>
      <c r="E7" s="7" t="s">
        <v>60</v>
      </c>
      <c r="F7" s="2" t="s">
        <v>5</v>
      </c>
      <c r="G7" s="7" t="s">
        <v>34</v>
      </c>
      <c r="H7" s="2"/>
      <c r="I7" s="2"/>
    </row>
    <row r="8" spans="2:9" x14ac:dyDescent="0.2">
      <c r="B8" s="7">
        <v>6</v>
      </c>
      <c r="C8" s="7" t="s">
        <v>70</v>
      </c>
      <c r="D8" s="7" t="s">
        <v>46</v>
      </c>
      <c r="E8" s="7" t="s">
        <v>60</v>
      </c>
      <c r="F8" s="2" t="s">
        <v>5</v>
      </c>
    </row>
    <row r="9" spans="2:9" x14ac:dyDescent="0.2">
      <c r="B9" s="7">
        <v>7</v>
      </c>
      <c r="C9" s="7" t="s">
        <v>71</v>
      </c>
      <c r="D9" s="7" t="s">
        <v>46</v>
      </c>
      <c r="E9" s="7" t="s">
        <v>60</v>
      </c>
      <c r="F9" s="2" t="s">
        <v>5</v>
      </c>
    </row>
    <row r="10" spans="2:9" x14ac:dyDescent="0.2">
      <c r="B10" s="7">
        <v>8</v>
      </c>
      <c r="C10" s="7" t="s">
        <v>72</v>
      </c>
      <c r="D10" s="7" t="s">
        <v>46</v>
      </c>
      <c r="E10" s="7" t="s">
        <v>60</v>
      </c>
      <c r="F10" s="2" t="s">
        <v>5</v>
      </c>
    </row>
    <row r="11" spans="2:9" x14ac:dyDescent="0.2">
      <c r="B11" s="7">
        <v>9</v>
      </c>
      <c r="C11" s="7" t="s">
        <v>73</v>
      </c>
      <c r="D11" s="7" t="s">
        <v>52</v>
      </c>
      <c r="E11" s="7" t="s">
        <v>47</v>
      </c>
      <c r="F11" s="2" t="s">
        <v>5</v>
      </c>
    </row>
    <row r="12" spans="2:9" x14ac:dyDescent="0.2">
      <c r="B12" s="7">
        <v>10</v>
      </c>
      <c r="C12" s="7" t="s">
        <v>74</v>
      </c>
      <c r="D12" s="7" t="s">
        <v>48</v>
      </c>
      <c r="E12" s="7" t="s">
        <v>47</v>
      </c>
      <c r="F12" s="2" t="s">
        <v>5</v>
      </c>
    </row>
    <row r="13" spans="2:9" x14ac:dyDescent="0.2">
      <c r="B13" s="7">
        <v>11</v>
      </c>
      <c r="C13" s="7" t="s">
        <v>75</v>
      </c>
      <c r="D13" s="7" t="s">
        <v>48</v>
      </c>
      <c r="E13" s="7" t="s">
        <v>47</v>
      </c>
      <c r="F13" s="2" t="s">
        <v>5</v>
      </c>
    </row>
    <row r="14" spans="2:9" x14ac:dyDescent="0.2">
      <c r="B14" s="7">
        <v>12</v>
      </c>
      <c r="C14" s="7" t="s">
        <v>76</v>
      </c>
      <c r="D14" s="7" t="s">
        <v>48</v>
      </c>
      <c r="E14" s="7" t="s">
        <v>47</v>
      </c>
      <c r="F14" s="2" t="s">
        <v>5</v>
      </c>
    </row>
    <row r="15" spans="2:9" x14ac:dyDescent="0.2">
      <c r="B15" s="7">
        <v>13</v>
      </c>
      <c r="C15" s="7" t="s">
        <v>77</v>
      </c>
      <c r="D15" s="7" t="s">
        <v>49</v>
      </c>
      <c r="E15" s="7" t="s">
        <v>47</v>
      </c>
      <c r="F15" s="2" t="s">
        <v>5</v>
      </c>
    </row>
    <row r="16" spans="2:9" x14ac:dyDescent="0.2">
      <c r="B16" s="7">
        <v>14</v>
      </c>
      <c r="C16" s="7" t="s">
        <v>78</v>
      </c>
      <c r="D16" s="7" t="s">
        <v>49</v>
      </c>
      <c r="E16" s="7" t="s">
        <v>47</v>
      </c>
      <c r="F16" s="2" t="s">
        <v>5</v>
      </c>
    </row>
    <row r="17" spans="2:6" x14ac:dyDescent="0.2">
      <c r="B17" s="7">
        <v>15</v>
      </c>
      <c r="C17" s="7" t="s">
        <v>79</v>
      </c>
      <c r="D17" s="7" t="s">
        <v>49</v>
      </c>
      <c r="E17" s="7" t="s">
        <v>47</v>
      </c>
      <c r="F17" s="2" t="s">
        <v>5</v>
      </c>
    </row>
    <row r="18" spans="2:6" x14ac:dyDescent="0.2">
      <c r="B18" s="7">
        <v>16</v>
      </c>
      <c r="C18" s="7" t="s">
        <v>80</v>
      </c>
      <c r="D18" s="7" t="s">
        <v>50</v>
      </c>
      <c r="E18" s="7" t="s">
        <v>47</v>
      </c>
      <c r="F18" s="2" t="s">
        <v>5</v>
      </c>
    </row>
    <row r="19" spans="2:6" x14ac:dyDescent="0.2">
      <c r="B19" s="7">
        <v>17</v>
      </c>
      <c r="C19" s="7" t="s">
        <v>81</v>
      </c>
      <c r="D19" s="7" t="s">
        <v>50</v>
      </c>
      <c r="E19" s="7" t="s">
        <v>47</v>
      </c>
      <c r="F19" s="2" t="s">
        <v>5</v>
      </c>
    </row>
    <row r="20" spans="2:6" x14ac:dyDescent="0.2">
      <c r="B20" s="7">
        <v>18</v>
      </c>
      <c r="C20" s="7" t="s">
        <v>82</v>
      </c>
      <c r="D20" s="7" t="s">
        <v>50</v>
      </c>
      <c r="E20" s="7" t="s">
        <v>47</v>
      </c>
      <c r="F20" s="2" t="s">
        <v>5</v>
      </c>
    </row>
    <row r="21" spans="2:6" x14ac:dyDescent="0.2">
      <c r="B21" s="7">
        <v>19</v>
      </c>
      <c r="C21" s="7" t="s">
        <v>83</v>
      </c>
      <c r="D21" s="7" t="s">
        <v>50</v>
      </c>
      <c r="E21" s="7" t="s">
        <v>47</v>
      </c>
      <c r="F21" s="2" t="s">
        <v>5</v>
      </c>
    </row>
    <row r="22" spans="2:6" x14ac:dyDescent="0.2">
      <c r="B22" s="7">
        <v>20</v>
      </c>
      <c r="C22" s="7" t="s">
        <v>84</v>
      </c>
      <c r="D22" s="7" t="s">
        <v>50</v>
      </c>
      <c r="E22" s="7" t="s">
        <v>47</v>
      </c>
      <c r="F22" s="2" t="s">
        <v>5</v>
      </c>
    </row>
    <row r="23" spans="2:6" x14ac:dyDescent="0.2">
      <c r="B23" s="7">
        <v>21</v>
      </c>
      <c r="C23" s="7" t="s">
        <v>85</v>
      </c>
      <c r="D23" s="7" t="s">
        <v>51</v>
      </c>
      <c r="E23" s="8" t="s">
        <v>61</v>
      </c>
      <c r="F23" s="2" t="s">
        <v>5</v>
      </c>
    </row>
    <row r="24" spans="2:6" x14ac:dyDescent="0.2">
      <c r="B24" s="7">
        <v>22</v>
      </c>
      <c r="C24" s="7" t="s">
        <v>86</v>
      </c>
      <c r="D24" s="7" t="s">
        <v>51</v>
      </c>
      <c r="E24" s="8" t="s">
        <v>61</v>
      </c>
      <c r="F24" s="2" t="s">
        <v>5</v>
      </c>
    </row>
    <row r="25" spans="2:6" x14ac:dyDescent="0.2">
      <c r="B25" s="7">
        <v>23</v>
      </c>
      <c r="C25" s="7" t="s">
        <v>87</v>
      </c>
      <c r="D25" s="7" t="s">
        <v>51</v>
      </c>
      <c r="E25" s="8" t="s">
        <v>61</v>
      </c>
      <c r="F25" s="2" t="s">
        <v>5</v>
      </c>
    </row>
    <row r="26" spans="2:6" x14ac:dyDescent="0.2">
      <c r="B26" s="7">
        <v>24</v>
      </c>
      <c r="C26" s="7" t="s">
        <v>88</v>
      </c>
      <c r="D26" s="7" t="s">
        <v>51</v>
      </c>
      <c r="E26" s="8" t="s">
        <v>61</v>
      </c>
      <c r="F26" s="2" t="s">
        <v>5</v>
      </c>
    </row>
    <row r="27" spans="2:6" x14ac:dyDescent="0.2">
      <c r="B27" s="7">
        <v>25</v>
      </c>
      <c r="C27" s="7" t="s">
        <v>89</v>
      </c>
      <c r="D27" s="7" t="s">
        <v>51</v>
      </c>
      <c r="E27" s="8" t="s">
        <v>61</v>
      </c>
      <c r="F27" s="2" t="s">
        <v>5</v>
      </c>
    </row>
    <row r="28" spans="2:6" x14ac:dyDescent="0.2">
      <c r="B28" s="7">
        <v>26</v>
      </c>
      <c r="C28" s="7" t="s">
        <v>90</v>
      </c>
      <c r="D28" s="7" t="s">
        <v>53</v>
      </c>
      <c r="E28" s="8" t="s">
        <v>61</v>
      </c>
      <c r="F28" s="2" t="s">
        <v>5</v>
      </c>
    </row>
    <row r="29" spans="2:6" x14ac:dyDescent="0.2">
      <c r="B29" s="7">
        <v>27</v>
      </c>
      <c r="C29" s="7" t="s">
        <v>91</v>
      </c>
      <c r="D29" s="7" t="s">
        <v>53</v>
      </c>
      <c r="E29" s="8" t="s">
        <v>61</v>
      </c>
      <c r="F29" s="2" t="s">
        <v>5</v>
      </c>
    </row>
    <row r="30" spans="2:6" x14ac:dyDescent="0.2">
      <c r="B30" s="7">
        <v>28</v>
      </c>
      <c r="C30" s="7" t="s">
        <v>92</v>
      </c>
      <c r="D30" s="7" t="s">
        <v>53</v>
      </c>
      <c r="E30" s="8" t="s">
        <v>61</v>
      </c>
      <c r="F30" s="2" t="s">
        <v>5</v>
      </c>
    </row>
    <row r="31" spans="2:6" x14ac:dyDescent="0.2">
      <c r="B31" s="7">
        <v>29</v>
      </c>
      <c r="C31" s="7" t="s">
        <v>93</v>
      </c>
      <c r="D31" s="7" t="s">
        <v>53</v>
      </c>
      <c r="E31" s="8" t="s">
        <v>61</v>
      </c>
      <c r="F31" s="2" t="s">
        <v>5</v>
      </c>
    </row>
    <row r="32" spans="2:6" x14ac:dyDescent="0.2">
      <c r="B32" s="7">
        <v>30</v>
      </c>
      <c r="C32" s="7" t="s">
        <v>94</v>
      </c>
      <c r="D32" s="7" t="s">
        <v>54</v>
      </c>
      <c r="E32" s="8" t="s">
        <v>62</v>
      </c>
      <c r="F32" s="2" t="s">
        <v>5</v>
      </c>
    </row>
    <row r="33" spans="2:6" x14ac:dyDescent="0.2">
      <c r="B33" s="7">
        <v>31</v>
      </c>
      <c r="C33" s="7" t="s">
        <v>95</v>
      </c>
      <c r="D33" s="7" t="s">
        <v>54</v>
      </c>
      <c r="E33" s="8" t="s">
        <v>62</v>
      </c>
      <c r="F33" s="2" t="s">
        <v>5</v>
      </c>
    </row>
    <row r="34" spans="2:6" x14ac:dyDescent="0.2">
      <c r="B34" s="7">
        <v>32</v>
      </c>
      <c r="C34" s="7" t="s">
        <v>96</v>
      </c>
      <c r="D34" s="7" t="s">
        <v>54</v>
      </c>
      <c r="E34" s="8" t="s">
        <v>62</v>
      </c>
      <c r="F34" s="2" t="s">
        <v>5</v>
      </c>
    </row>
    <row r="35" spans="2:6" x14ac:dyDescent="0.2">
      <c r="B35" s="7">
        <v>33</v>
      </c>
      <c r="C35" s="7" t="s">
        <v>97</v>
      </c>
      <c r="D35" s="7" t="s">
        <v>54</v>
      </c>
      <c r="E35" s="8" t="s">
        <v>62</v>
      </c>
      <c r="F35" s="2" t="s">
        <v>5</v>
      </c>
    </row>
    <row r="36" spans="2:6" x14ac:dyDescent="0.2">
      <c r="B36" s="7">
        <v>34</v>
      </c>
      <c r="C36" s="7" t="s">
        <v>98</v>
      </c>
      <c r="D36" s="7" t="s">
        <v>55</v>
      </c>
      <c r="E36" s="8" t="s">
        <v>62</v>
      </c>
      <c r="F36" s="2" t="s">
        <v>5</v>
      </c>
    </row>
    <row r="37" spans="2:6" x14ac:dyDescent="0.2">
      <c r="B37" s="7">
        <v>35</v>
      </c>
      <c r="C37" s="7" t="s">
        <v>99</v>
      </c>
      <c r="D37" s="7" t="s">
        <v>55</v>
      </c>
      <c r="E37" s="8" t="s">
        <v>62</v>
      </c>
      <c r="F37" s="2" t="s">
        <v>5</v>
      </c>
    </row>
    <row r="38" spans="2:6" x14ac:dyDescent="0.2">
      <c r="B38" s="7">
        <v>36</v>
      </c>
      <c r="C38" s="7" t="s">
        <v>100</v>
      </c>
      <c r="D38" s="7" t="s">
        <v>55</v>
      </c>
      <c r="E38" s="8" t="s">
        <v>62</v>
      </c>
      <c r="F38" s="2" t="s">
        <v>5</v>
      </c>
    </row>
    <row r="39" spans="2:6" x14ac:dyDescent="0.2">
      <c r="B39" s="7">
        <v>37</v>
      </c>
      <c r="C39" s="7" t="s">
        <v>101</v>
      </c>
      <c r="D39" s="7" t="s">
        <v>55</v>
      </c>
      <c r="E39" s="8" t="s">
        <v>62</v>
      </c>
      <c r="F39" s="2" t="s">
        <v>5</v>
      </c>
    </row>
    <row r="40" spans="2:6" x14ac:dyDescent="0.2">
      <c r="B40" s="7">
        <v>38</v>
      </c>
      <c r="C40" s="7" t="s">
        <v>26</v>
      </c>
      <c r="D40" s="7" t="s">
        <v>27</v>
      </c>
      <c r="E40" s="7" t="s">
        <v>28</v>
      </c>
      <c r="F40" s="2" t="s">
        <v>5</v>
      </c>
    </row>
    <row r="41" spans="2:6" x14ac:dyDescent="0.2">
      <c r="B41" s="7">
        <v>39</v>
      </c>
      <c r="C41" s="7" t="s">
        <v>106</v>
      </c>
      <c r="D41" s="7" t="s">
        <v>27</v>
      </c>
      <c r="E41" s="7" t="s">
        <v>28</v>
      </c>
      <c r="F41" s="2" t="s">
        <v>5</v>
      </c>
    </row>
    <row r="42" spans="2:6" x14ac:dyDescent="0.2">
      <c r="B42" s="7">
        <v>40</v>
      </c>
      <c r="C42" s="7" t="s">
        <v>33</v>
      </c>
      <c r="D42" s="7" t="s">
        <v>27</v>
      </c>
      <c r="E42" s="7" t="s">
        <v>28</v>
      </c>
      <c r="F42" s="2" t="s">
        <v>5</v>
      </c>
    </row>
    <row r="43" spans="2:6" x14ac:dyDescent="0.2">
      <c r="B43" s="7">
        <v>41</v>
      </c>
      <c r="C43" s="7" t="s">
        <v>35</v>
      </c>
      <c r="D43" s="7" t="s">
        <v>31</v>
      </c>
      <c r="E43" s="7" t="s">
        <v>28</v>
      </c>
      <c r="F43" s="2" t="s">
        <v>5</v>
      </c>
    </row>
    <row r="44" spans="2:6" x14ac:dyDescent="0.2">
      <c r="B44" s="7">
        <v>42</v>
      </c>
      <c r="C44" s="7" t="s">
        <v>36</v>
      </c>
      <c r="D44" s="7" t="s">
        <v>31</v>
      </c>
      <c r="E44" s="7" t="s">
        <v>28</v>
      </c>
      <c r="F44" s="2" t="s">
        <v>5</v>
      </c>
    </row>
    <row r="45" spans="2:6" x14ac:dyDescent="0.2">
      <c r="B45" s="7">
        <v>43</v>
      </c>
      <c r="C45" s="7" t="s">
        <v>107</v>
      </c>
      <c r="D45" s="7" t="s">
        <v>31</v>
      </c>
      <c r="E45" s="7" t="s">
        <v>28</v>
      </c>
      <c r="F45" s="2" t="s">
        <v>5</v>
      </c>
    </row>
    <row r="46" spans="2:6" x14ac:dyDescent="0.2">
      <c r="B46" s="7">
        <v>44</v>
      </c>
      <c r="C46" s="7" t="s">
        <v>102</v>
      </c>
      <c r="D46" s="7" t="s">
        <v>56</v>
      </c>
      <c r="E46" s="7" t="s">
        <v>32</v>
      </c>
      <c r="F46" s="2" t="s">
        <v>5</v>
      </c>
    </row>
    <row r="47" spans="2:6" x14ac:dyDescent="0.2">
      <c r="B47" s="7">
        <v>45</v>
      </c>
      <c r="C47" s="7" t="s">
        <v>104</v>
      </c>
      <c r="D47" s="7" t="s">
        <v>56</v>
      </c>
      <c r="E47" s="7" t="s">
        <v>32</v>
      </c>
      <c r="F47" s="2" t="s">
        <v>5</v>
      </c>
    </row>
    <row r="48" spans="2:6" x14ac:dyDescent="0.2">
      <c r="B48" s="7">
        <v>46</v>
      </c>
      <c r="C48" s="7" t="s">
        <v>105</v>
      </c>
      <c r="D48" s="7" t="s">
        <v>57</v>
      </c>
      <c r="E48" s="7" t="s">
        <v>32</v>
      </c>
      <c r="F48" s="2" t="s">
        <v>5</v>
      </c>
    </row>
    <row r="49" spans="2:6" x14ac:dyDescent="0.2">
      <c r="B49" s="7">
        <v>47</v>
      </c>
      <c r="C49" s="7" t="s">
        <v>103</v>
      </c>
      <c r="D49" s="7" t="s">
        <v>57</v>
      </c>
      <c r="E49" s="7" t="s">
        <v>32</v>
      </c>
      <c r="F49" s="2" t="s">
        <v>5</v>
      </c>
    </row>
    <row r="50" spans="2:6" x14ac:dyDescent="0.2">
      <c r="B50" s="7">
        <v>48</v>
      </c>
      <c r="C50" s="7" t="s">
        <v>108</v>
      </c>
      <c r="D50" s="7" t="s">
        <v>57</v>
      </c>
      <c r="E50" s="7" t="s">
        <v>32</v>
      </c>
      <c r="F50" s="2" t="s">
        <v>5</v>
      </c>
    </row>
    <row r="51" spans="2:6" x14ac:dyDescent="0.2">
      <c r="B51" s="7">
        <v>49</v>
      </c>
      <c r="C51" s="7" t="s">
        <v>109</v>
      </c>
      <c r="D51" s="7" t="s">
        <v>58</v>
      </c>
      <c r="E51" s="7" t="s">
        <v>63</v>
      </c>
      <c r="F51" s="2" t="s">
        <v>5</v>
      </c>
    </row>
    <row r="52" spans="2:6" x14ac:dyDescent="0.2">
      <c r="B52" s="7">
        <v>50</v>
      </c>
      <c r="C52" s="7" t="s">
        <v>110</v>
      </c>
      <c r="D52" s="7" t="s">
        <v>58</v>
      </c>
      <c r="E52" s="7" t="s">
        <v>63</v>
      </c>
      <c r="F52" s="2" t="s">
        <v>5</v>
      </c>
    </row>
    <row r="53" spans="2:6" x14ac:dyDescent="0.2">
      <c r="B53" s="7">
        <v>51</v>
      </c>
      <c r="C53" s="7" t="s">
        <v>111</v>
      </c>
      <c r="D53" s="7" t="s">
        <v>58</v>
      </c>
      <c r="E53" s="7" t="s">
        <v>63</v>
      </c>
      <c r="F53" s="2" t="s">
        <v>5</v>
      </c>
    </row>
    <row r="54" spans="2:6" x14ac:dyDescent="0.2">
      <c r="B54" s="7">
        <v>52</v>
      </c>
      <c r="C54" s="7" t="s">
        <v>112</v>
      </c>
      <c r="D54" s="7" t="s">
        <v>58</v>
      </c>
      <c r="E54" s="7" t="s">
        <v>63</v>
      </c>
      <c r="F54" s="2" t="s">
        <v>5</v>
      </c>
    </row>
    <row r="55" spans="2:6" x14ac:dyDescent="0.2">
      <c r="B55" s="7">
        <v>53</v>
      </c>
      <c r="C55" s="7" t="s">
        <v>113</v>
      </c>
      <c r="D55" s="7" t="s">
        <v>59</v>
      </c>
      <c r="E55" s="7" t="s">
        <v>63</v>
      </c>
      <c r="F55" s="2" t="s">
        <v>5</v>
      </c>
    </row>
    <row r="56" spans="2:6" x14ac:dyDescent="0.2">
      <c r="B56" s="7">
        <v>54</v>
      </c>
      <c r="C56" s="7" t="s">
        <v>114</v>
      </c>
      <c r="D56" s="7" t="s">
        <v>59</v>
      </c>
      <c r="E56" s="7" t="s">
        <v>63</v>
      </c>
      <c r="F56" s="2" t="s">
        <v>5</v>
      </c>
    </row>
    <row r="57" spans="2:6" x14ac:dyDescent="0.2">
      <c r="B57" s="7">
        <v>55</v>
      </c>
      <c r="C57" s="7" t="s">
        <v>115</v>
      </c>
      <c r="D57" s="7" t="s">
        <v>59</v>
      </c>
      <c r="E57" s="7" t="s">
        <v>63</v>
      </c>
      <c r="F57" s="2" t="s">
        <v>5</v>
      </c>
    </row>
    <row r="58" spans="2:6" x14ac:dyDescent="0.2">
      <c r="B58" s="7">
        <v>56</v>
      </c>
      <c r="C58" s="7" t="s">
        <v>116</v>
      </c>
      <c r="D58" s="7" t="s">
        <v>59</v>
      </c>
      <c r="E58" s="7" t="s">
        <v>63</v>
      </c>
      <c r="F58" s="2" t="s">
        <v>5</v>
      </c>
    </row>
    <row r="59" spans="2:6" x14ac:dyDescent="0.2">
      <c r="B59" s="7">
        <v>57</v>
      </c>
      <c r="C59" s="7" t="s">
        <v>117</v>
      </c>
      <c r="D59" s="7" t="s">
        <v>59</v>
      </c>
      <c r="E59" s="7" t="s">
        <v>63</v>
      </c>
      <c r="F59" s="2" t="s">
        <v>5</v>
      </c>
    </row>
    <row r="60" spans="2:6" x14ac:dyDescent="0.2">
      <c r="B60" s="7">
        <v>58</v>
      </c>
      <c r="C60" s="7" t="s">
        <v>118</v>
      </c>
      <c r="D60" s="7" t="s">
        <v>59</v>
      </c>
      <c r="E60" s="7" t="s">
        <v>63</v>
      </c>
      <c r="F60" s="2" t="s">
        <v>5</v>
      </c>
    </row>
    <row r="61" spans="2:6" x14ac:dyDescent="0.2">
      <c r="B61" s="7">
        <v>59</v>
      </c>
      <c r="C61" s="7" t="s">
        <v>119</v>
      </c>
      <c r="D61" s="7" t="s">
        <v>59</v>
      </c>
      <c r="E61" s="7" t="s">
        <v>63</v>
      </c>
      <c r="F61" s="2" t="s">
        <v>5</v>
      </c>
    </row>
    <row r="62" spans="2:6" x14ac:dyDescent="0.2">
      <c r="B62" s="7">
        <v>60</v>
      </c>
      <c r="C62" s="7" t="s">
        <v>120</v>
      </c>
      <c r="D62" s="7" t="s">
        <v>59</v>
      </c>
      <c r="E62" s="7" t="s">
        <v>63</v>
      </c>
      <c r="F62" s="2" t="s">
        <v>5</v>
      </c>
    </row>
    <row r="63" spans="2:6" x14ac:dyDescent="0.2">
      <c r="B63" s="7">
        <v>61</v>
      </c>
      <c r="C63" s="7" t="s">
        <v>121</v>
      </c>
      <c r="D63" s="7" t="s">
        <v>64</v>
      </c>
      <c r="E63" s="7" t="s">
        <v>64</v>
      </c>
      <c r="F63" s="2" t="s">
        <v>5</v>
      </c>
    </row>
    <row r="64" spans="2:6" x14ac:dyDescent="0.2">
      <c r="B64" s="7">
        <v>62</v>
      </c>
      <c r="C64" s="2" t="s">
        <v>145</v>
      </c>
      <c r="D64" s="2" t="s">
        <v>145</v>
      </c>
      <c r="E64" s="2" t="s">
        <v>145</v>
      </c>
      <c r="F64" s="2" t="s">
        <v>367</v>
      </c>
    </row>
    <row r="65" spans="2:6" x14ac:dyDescent="0.2">
      <c r="B65" s="2"/>
      <c r="C65" s="2" t="s">
        <v>148</v>
      </c>
      <c r="D65" s="2" t="s">
        <v>148</v>
      </c>
      <c r="E65" s="2" t="s">
        <v>148</v>
      </c>
      <c r="F65" s="2" t="s">
        <v>148</v>
      </c>
    </row>
  </sheetData>
  <sheetProtection password="BC50" sheet="1" objects="1" scenarios="1"/>
  <phoneticPr fontId="36"/>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1.基本データ(このシートは削除しないこと！)</vt:lpstr>
      <vt:lpstr>2.様式第1号(簡易型)</vt:lpstr>
      <vt:lpstr>3.様式第6～8号(簡易型)</vt:lpstr>
      <vt:lpstr>様式第9号(その1)</vt:lpstr>
      <vt:lpstr>様式第9号(その2)</vt:lpstr>
      <vt:lpstr>リスト</vt:lpstr>
      <vt:lpstr>リスト2</vt:lpstr>
      <vt:lpstr>'1.基本データ(このシートは削除しないこと！)'!Print_Area</vt:lpstr>
      <vt:lpstr>'2.様式第1号(簡易型)'!Print_Area</vt:lpstr>
      <vt:lpstr>'3.様式第6～8号(簡易型)'!Print_Area</vt:lpstr>
      <vt:lpstr>'様式第9号(その1)'!Print_Area</vt:lpstr>
      <vt:lpstr>'様式第9号(その2)'!Print_Area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2023-04-04T07:42:15Z</cp:lastPrinted>
  <dcterms:created xsi:type="dcterms:W3CDTF">2018-06-11T09:00:18Z</dcterms:created>
  <dcterms:modified xsi:type="dcterms:W3CDTF">2023-04-04T07:59:22Z</dcterms:modified>
</cp:coreProperties>
</file>