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itou-common\01_出納総務課\02_財務会計システム\C-011_システム運用管理\002_運用管理（共通）\001_債権者登録（変更）申請書（公共工事等前払口座対応）\20210310版（押印廃止対応 ）\20210310_通知\様式等\編集用フォルダ\"/>
    </mc:Choice>
  </mc:AlternateContent>
  <bookViews>
    <workbookView xWindow="480" yWindow="48" windowWidth="18312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<sst xmlns="http://schemas.openxmlformats.org/spreadsheetml/2006/main" count="273" uniqueCount="140">
  <si>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</si>
  <si>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</si>
  <si>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</si>
  <si>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</si>
  <si>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</si>
  <si>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</si>
  <si>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</si>
  <si>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</si>
  <si>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</si>
  <si>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</si>
  <si>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</si>
  <si>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</si>
  <si>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</si>
  <si>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</si>
  <si>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</si>
  <si>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</si>
  <si>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</si>
  <si>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</si>
  <si>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</si>
  <si>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</si>
  <si>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</si>
  <si>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</si>
  <si>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</si>
  <si>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</si>
  <si>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</si>
  <si>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</si>
  <si>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</si>
  <si>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</si>
  <si>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</si>
  <si>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</si>
  <si>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</si>
  <si>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</si>
  <si>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</si>
  <si>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</si>
  <si>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</si>
  <si>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</si>
  <si>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</si>
  <si>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</si>
  <si>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</si>
  <si>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</si>
  <si>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</si>
  <si>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</si>
  <si>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</si>
  <si>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</si>
  <si>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</si>
  <si>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</si>
  <si>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</si>
  <si>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</si>
  <si>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</si>
  <si>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</si>
  <si>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</si>
  <si>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</si>
  <si>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</si>
  <si>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</si>
  <si>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</si>
  <si>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</si>
  <si>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</si>
  <si>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</si>
  <si>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</si>
  <si>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</si>
  <si>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</si>
  <si>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</si>
  <si>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</si>
  <si>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</si>
  <si>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</si>
  <si>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</si>
  <si>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</si>
  <si>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</si>
  <si>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</si>
  <si>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</si>
  <si>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</si>
  <si>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</si>
  <si>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</si>
  <si>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</si>
  <si>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</si>
  <si>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</si>
  <si>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</si>
  <si>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</si>
  <si>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</si>
  <si>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</si>
  <si>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</si>
  <si>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</si>
  <si>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</si>
  <si>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</si>
  <si>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</si>
  <si>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</si>
  <si>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</si>
  <si>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</si>
  <si>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</si>
  <si>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</si>
  <si>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</si>
  <si>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</si>
  <si>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</si>
  <si>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</si>
  <si>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</si>
  <si>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</si>
  <si>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</si>
  <si>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</si>
  <si>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</si>
  <si>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</si>
  <si>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</si>
  <si>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</si>
  <si>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</si>
  <si>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</si>
  <si>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</si>
  <si>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</si>
  <si>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</si>
  <si>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</si>
  <si>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</si>
  <si>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※　申請者（債権者）の方は、太字（太枠）の部分のみ入力してください。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</si>
  <si>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</si>
  <si>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</si>
  <si>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</si>
  <si>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</si>
  <si>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</si>
  <si>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</si>
  <si>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</si>
  <si>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</si>
  <si>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</si>
  <si>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</si>
  <si>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</si>
  <si>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</si>
  <si>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</si>
  <si>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</si>
  <si>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</si>
  <si>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</si>
  <si>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</si>
  <si>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</si>
  <si>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</si>
  <si>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</si>
  <si>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</si>
  <si>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</si>
  <si>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 xml:space="preserve"> ← 債権者本人に代わって県の執行機関が申請する
　　場合は、入力不要です。</t>
    <rPh sb="3" eb="6">
      <t>サイケンシャ</t>
    </rPh>
    <rPh sb="6" eb="8">
      <t>ホンニン</t>
    </rPh>
    <rPh sb="9" eb="10">
      <t>カ</t>
    </rPh>
    <rPh sb="13" eb="14">
      <t>ケン</t>
    </rPh>
    <rPh sb="15" eb="17">
      <t>シッコウ</t>
    </rPh>
    <rPh sb="17" eb="19">
      <t>キカン</t>
    </rPh>
    <rPh sb="20" eb="22">
      <t>シンセイ</t>
    </rPh>
    <rPh sb="31" eb="33">
      <t>ニュウリョク</t>
    </rPh>
    <rPh sb="33" eb="35">
      <t>フヨウ</t>
    </rPh>
    <phoneticPr fontId="10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</si>
  <si>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</si>
  <si>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</si>
  <si>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</si>
  <si>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</si>
  <si>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</si>
  <si>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</si>
  <si>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 xml:space="preserve"> ← 法人の場合は、法人名及び代表者職・氏名を入力
　　してください</t>
    <rPh sb="23" eb="25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</si>
</sst>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62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tabSelected="1" zoomScaleNormal="100" workbookViewId="0"/>
  </sheetViews>
  <sheetFormatPr defaultColWidth="3.77734375" defaultRowHeight="19.95" customHeight="1" x14ac:dyDescent="0.2"/>
  <cols>
    <col min="1" max="16384" width="3.77734375" style="76"/>
  </cols>
  <sheetData>
    <row r="3" spans="1:2" ht="19.95" customHeight="1" x14ac:dyDescent="0.2">
      <c r="A3" s="76" t="s">
        <v>108</v>
      </c>
    </row>
    <row r="5" spans="1:2" ht="19.95" customHeight="1" x14ac:dyDescent="0.2">
      <c r="B5" s="76" t="s">
        <v>110</v>
      </c>
    </row>
    <row r="6" spans="1:2" ht="19.95" customHeight="1" x14ac:dyDescent="0.2">
      <c r="B6" s="76" t="s">
        <v>111</v>
      </c>
    </row>
    <row r="7" spans="1:2" ht="19.95" customHeight="1" x14ac:dyDescent="0.2">
      <c r="B7" s="76" t="s">
        <v>119</v>
      </c>
    </row>
    <row r="9" spans="1:2" ht="19.95" customHeight="1" x14ac:dyDescent="0.2">
      <c r="B9" s="76" t="s">
        <v>117</v>
      </c>
    </row>
    <row r="10" spans="1:2" ht="19.95" customHeight="1" x14ac:dyDescent="0.2">
      <c r="B10" s="76" t="s">
        <v>116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zoomScaleNormal="100" zoomScaleSheetLayoutView="100" workbookViewId="0"/>
  </sheetViews>
  <sheetFormatPr defaultColWidth="3.77734375" defaultRowHeight="18.600000000000001" customHeight="1" x14ac:dyDescent="0.2"/>
  <cols>
    <col min="1" max="1" width="3.77734375" style="78"/>
    <col min="2" max="2" width="3.77734375" style="84"/>
    <col min="3" max="16384" width="3.77734375" style="78"/>
  </cols>
  <sheetData>
    <row r="2" spans="2:26" ht="18.600000000000001" customHeight="1" x14ac:dyDescent="0.2">
      <c r="B2" s="77" t="s">
        <v>109</v>
      </c>
    </row>
    <row r="4" spans="2:26" ht="18.600000000000001" customHeight="1" x14ac:dyDescent="0.2">
      <c r="B4" s="79" t="s">
        <v>137</v>
      </c>
    </row>
    <row r="5" spans="2:26" ht="18.600000000000001" customHeight="1" x14ac:dyDescent="0.2">
      <c r="B5" s="153" t="s">
        <v>51</v>
      </c>
      <c r="C5" s="154"/>
      <c r="D5" s="154"/>
      <c r="E5" s="154"/>
      <c r="F5" s="154"/>
      <c r="G5" s="154"/>
      <c r="H5" s="154"/>
      <c r="I5" s="155"/>
      <c r="J5" s="180"/>
      <c r="K5" s="181"/>
      <c r="L5" s="181"/>
      <c r="M5" s="182"/>
      <c r="N5" s="106" t="s">
        <v>87</v>
      </c>
      <c r="O5" s="80"/>
      <c r="P5" s="78" t="s">
        <v>112</v>
      </c>
      <c r="Q5" s="81"/>
      <c r="R5" s="81"/>
      <c r="S5" s="81"/>
    </row>
    <row r="6" spans="2:26" ht="18.600000000000001" customHeight="1" x14ac:dyDescent="0.2">
      <c r="B6" s="153" t="s">
        <v>52</v>
      </c>
      <c r="C6" s="154"/>
      <c r="D6" s="154"/>
      <c r="E6" s="154"/>
      <c r="F6" s="154"/>
      <c r="G6" s="154"/>
      <c r="H6" s="154"/>
      <c r="I6" s="155"/>
      <c r="J6" s="180"/>
      <c r="K6" s="181"/>
      <c r="L6" s="181"/>
      <c r="M6" s="181"/>
      <c r="N6" s="181"/>
      <c r="O6" s="181"/>
      <c r="P6" s="181"/>
      <c r="Q6" s="181"/>
      <c r="R6" s="181"/>
      <c r="S6" s="182"/>
      <c r="T6" s="78" t="s">
        <v>89</v>
      </c>
    </row>
    <row r="7" spans="2:26" ht="18.600000000000001" customHeight="1" x14ac:dyDescent="0.2">
      <c r="B7" s="153" t="s">
        <v>53</v>
      </c>
      <c r="C7" s="154"/>
      <c r="D7" s="154"/>
      <c r="E7" s="154"/>
      <c r="F7" s="154"/>
      <c r="G7" s="154"/>
      <c r="H7" s="154"/>
      <c r="I7" s="155"/>
      <c r="J7" s="180"/>
      <c r="K7" s="181"/>
      <c r="L7" s="181"/>
      <c r="M7" s="181"/>
      <c r="N7" s="181"/>
      <c r="O7" s="181"/>
      <c r="P7" s="181"/>
      <c r="Q7" s="181"/>
      <c r="R7" s="181"/>
      <c r="S7" s="182"/>
    </row>
    <row r="8" spans="2:26" ht="18.600000000000001" customHeight="1" x14ac:dyDescent="0.2">
      <c r="B8" s="153" t="s">
        <v>54</v>
      </c>
      <c r="C8" s="154"/>
      <c r="D8" s="154"/>
      <c r="E8" s="154"/>
      <c r="F8" s="154"/>
      <c r="G8" s="154"/>
      <c r="H8" s="154"/>
      <c r="I8" s="155"/>
      <c r="J8" s="180"/>
      <c r="K8" s="181"/>
      <c r="L8" s="181"/>
      <c r="M8" s="181"/>
      <c r="N8" s="181"/>
      <c r="O8" s="181"/>
      <c r="P8" s="181"/>
      <c r="Q8" s="181"/>
      <c r="R8" s="181"/>
      <c r="S8" s="182"/>
    </row>
    <row r="9" spans="2:26" ht="18.600000000000001" customHeight="1" x14ac:dyDescent="0.2">
      <c r="B9" s="153" t="s">
        <v>55</v>
      </c>
      <c r="C9" s="154"/>
      <c r="D9" s="154"/>
      <c r="E9" s="154"/>
      <c r="F9" s="154"/>
      <c r="G9" s="154"/>
      <c r="H9" s="154"/>
      <c r="I9" s="155"/>
      <c r="J9" s="180"/>
      <c r="K9" s="181"/>
      <c r="L9" s="181"/>
      <c r="M9" s="181"/>
      <c r="N9" s="181"/>
      <c r="O9" s="181"/>
      <c r="P9" s="181"/>
      <c r="Q9" s="181"/>
      <c r="R9" s="181"/>
      <c r="S9" s="182"/>
    </row>
    <row r="11" spans="2:26" ht="18.600000000000001" customHeight="1" thickBot="1" x14ac:dyDescent="0.25">
      <c r="B11" s="82" t="s">
        <v>74</v>
      </c>
    </row>
    <row r="12" spans="2:26" ht="18.600000000000001" customHeight="1" thickTop="1" x14ac:dyDescent="0.2">
      <c r="B12" s="183" t="s">
        <v>79</v>
      </c>
      <c r="C12" s="184"/>
      <c r="D12" s="184"/>
      <c r="E12" s="184"/>
      <c r="F12" s="184"/>
      <c r="G12" s="184"/>
      <c r="H12" s="184"/>
      <c r="I12" s="185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8"/>
      <c r="Z12" s="83" t="s">
        <v>118</v>
      </c>
    </row>
    <row r="13" spans="2:26" ht="18.600000000000001" customHeight="1" x14ac:dyDescent="0.2">
      <c r="B13" s="186" t="s">
        <v>97</v>
      </c>
      <c r="C13" s="187"/>
      <c r="D13" s="187"/>
      <c r="E13" s="187"/>
      <c r="F13" s="187"/>
      <c r="G13" s="187"/>
      <c r="H13" s="187"/>
      <c r="I13" s="188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2:26" ht="18.600000000000001" customHeight="1" x14ac:dyDescent="0.2">
      <c r="B14" s="189" t="s">
        <v>80</v>
      </c>
      <c r="C14" s="190"/>
      <c r="D14" s="190"/>
      <c r="E14" s="190"/>
      <c r="F14" s="190"/>
      <c r="G14" s="190"/>
      <c r="H14" s="190"/>
      <c r="I14" s="191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4"/>
      <c r="Z14" s="83" t="s">
        <v>114</v>
      </c>
    </row>
    <row r="15" spans="2:26" ht="18.600000000000001" customHeight="1" thickBot="1" x14ac:dyDescent="0.25">
      <c r="B15" s="192" t="s">
        <v>98</v>
      </c>
      <c r="C15" s="193"/>
      <c r="D15" s="193"/>
      <c r="E15" s="193"/>
      <c r="F15" s="193"/>
      <c r="G15" s="193"/>
      <c r="H15" s="193"/>
      <c r="I15" s="194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9"/>
      <c r="Z15" s="83" t="s">
        <v>103</v>
      </c>
    </row>
    <row r="16" spans="2:26" ht="18.600000000000001" customHeight="1" thickTop="1" x14ac:dyDescent="0.2">
      <c r="Z16" s="83" t="s">
        <v>104</v>
      </c>
    </row>
    <row r="17" spans="2:26" ht="18.600000000000001" customHeight="1" x14ac:dyDescent="0.2">
      <c r="B17" s="82" t="s">
        <v>75</v>
      </c>
    </row>
    <row r="18" spans="2:26" ht="18.600000000000001" customHeight="1" thickBot="1" x14ac:dyDescent="0.25">
      <c r="B18" s="229" t="s">
        <v>56</v>
      </c>
      <c r="C18" s="230"/>
      <c r="D18" s="230"/>
      <c r="E18" s="230"/>
      <c r="F18" s="230"/>
      <c r="G18" s="230"/>
      <c r="H18" s="230"/>
      <c r="I18" s="231"/>
      <c r="J18" s="240"/>
      <c r="K18" s="241"/>
      <c r="L18" s="241"/>
      <c r="M18" s="241"/>
      <c r="N18" s="241"/>
      <c r="O18" s="242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2">
      <c r="B19" s="156" t="s">
        <v>71</v>
      </c>
      <c r="C19" s="157"/>
      <c r="D19" s="157"/>
      <c r="E19" s="157"/>
      <c r="F19" s="157"/>
      <c r="G19" s="157"/>
      <c r="H19" s="157"/>
      <c r="I19" s="158"/>
      <c r="J19" s="197"/>
      <c r="K19" s="198"/>
      <c r="L19" s="198"/>
      <c r="M19" s="198"/>
      <c r="N19" s="198"/>
      <c r="O19" s="199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5">
      <c r="B20" s="159" t="s">
        <v>57</v>
      </c>
      <c r="C20" s="160"/>
      <c r="D20" s="160"/>
      <c r="E20" s="160"/>
      <c r="F20" s="160"/>
      <c r="G20" s="160"/>
      <c r="H20" s="160"/>
      <c r="I20" s="161"/>
      <c r="J20" s="208"/>
      <c r="K20" s="209"/>
      <c r="L20" s="209"/>
      <c r="M20" s="209"/>
      <c r="N20" s="209"/>
      <c r="O20" s="210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200000000000003" customHeight="1" thickTop="1" x14ac:dyDescent="0.2">
      <c r="B21" s="232" t="s">
        <v>76</v>
      </c>
      <c r="C21" s="233"/>
      <c r="D21" s="233"/>
      <c r="E21" s="233"/>
      <c r="F21" s="233"/>
      <c r="G21" s="233"/>
      <c r="H21" s="233"/>
      <c r="I21" s="234"/>
      <c r="J21" s="235"/>
      <c r="K21" s="235"/>
      <c r="L21" s="235"/>
      <c r="M21" s="235"/>
      <c r="N21" s="235"/>
      <c r="O21" s="235"/>
      <c r="P21" s="236"/>
      <c r="Q21" s="236"/>
      <c r="R21" s="236"/>
      <c r="S21" s="236"/>
      <c r="T21" s="236"/>
      <c r="U21" s="236"/>
      <c r="V21" s="236"/>
      <c r="W21" s="236"/>
      <c r="X21" s="236"/>
      <c r="Y21" s="237"/>
      <c r="Z21" s="83" t="s">
        <v>91</v>
      </c>
    </row>
    <row r="22" spans="2:26" ht="18.600000000000001" customHeight="1" x14ac:dyDescent="0.2">
      <c r="B22" s="186" t="s">
        <v>99</v>
      </c>
      <c r="C22" s="187"/>
      <c r="D22" s="187"/>
      <c r="E22" s="187"/>
      <c r="F22" s="187"/>
      <c r="G22" s="187"/>
      <c r="H22" s="187"/>
      <c r="I22" s="188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2"/>
    </row>
    <row r="23" spans="2:26" ht="18.600000000000001" customHeight="1" x14ac:dyDescent="0.2">
      <c r="B23" s="189" t="s">
        <v>77</v>
      </c>
      <c r="C23" s="190"/>
      <c r="D23" s="190"/>
      <c r="E23" s="190"/>
      <c r="F23" s="190"/>
      <c r="G23" s="190"/>
      <c r="H23" s="190"/>
      <c r="I23" s="191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4"/>
      <c r="Z23" s="83" t="s">
        <v>92</v>
      </c>
    </row>
    <row r="24" spans="2:26" ht="18.600000000000001" customHeight="1" x14ac:dyDescent="0.2">
      <c r="B24" s="186" t="s">
        <v>100</v>
      </c>
      <c r="C24" s="187"/>
      <c r="D24" s="187"/>
      <c r="E24" s="187"/>
      <c r="F24" s="187"/>
      <c r="G24" s="187"/>
      <c r="H24" s="187"/>
      <c r="I24" s="188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2"/>
    </row>
    <row r="25" spans="2:26" ht="18.600000000000001" customHeight="1" x14ac:dyDescent="0.2">
      <c r="B25" s="189" t="s">
        <v>58</v>
      </c>
      <c r="C25" s="190"/>
      <c r="D25" s="190"/>
      <c r="E25" s="190"/>
      <c r="F25" s="190"/>
      <c r="G25" s="190"/>
      <c r="H25" s="190"/>
      <c r="I25" s="191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4"/>
    </row>
    <row r="26" spans="2:26" ht="18.600000000000001" customHeight="1" thickBot="1" x14ac:dyDescent="0.25">
      <c r="B26" s="186" t="s">
        <v>101</v>
      </c>
      <c r="C26" s="187"/>
      <c r="D26" s="187"/>
      <c r="E26" s="187"/>
      <c r="F26" s="187"/>
      <c r="G26" s="187"/>
      <c r="H26" s="187"/>
      <c r="I26" s="188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2"/>
    </row>
    <row r="27" spans="2:26" ht="18.600000000000001" customHeight="1" thickTop="1" thickBot="1" x14ac:dyDescent="0.25">
      <c r="B27" s="205" t="s">
        <v>78</v>
      </c>
      <c r="C27" s="206"/>
      <c r="D27" s="206"/>
      <c r="E27" s="206"/>
      <c r="F27" s="206"/>
      <c r="G27" s="206"/>
      <c r="H27" s="206"/>
      <c r="I27" s="207"/>
      <c r="J27" s="222"/>
      <c r="K27" s="223"/>
      <c r="L27" s="223"/>
      <c r="M27" s="223"/>
      <c r="N27" s="223"/>
      <c r="O27" s="223"/>
      <c r="P27" s="224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2"/>
    <row r="29" spans="2:26" ht="18.600000000000001" customHeight="1" thickBot="1" x14ac:dyDescent="0.25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5">
      <c r="B30" s="162" t="s">
        <v>60</v>
      </c>
      <c r="C30" s="163"/>
      <c r="D30" s="163"/>
      <c r="E30" s="163"/>
      <c r="F30" s="163"/>
      <c r="G30" s="163"/>
      <c r="H30" s="163"/>
      <c r="I30" s="164"/>
      <c r="J30" s="219"/>
      <c r="K30" s="219"/>
      <c r="L30" s="219"/>
      <c r="M30" s="219"/>
      <c r="N30" s="219"/>
      <c r="O30" s="220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2">
      <c r="B31" s="165" t="s">
        <v>61</v>
      </c>
      <c r="C31" s="166"/>
      <c r="D31" s="166"/>
      <c r="E31" s="166"/>
      <c r="F31" s="166"/>
      <c r="G31" s="166"/>
      <c r="H31" s="166"/>
      <c r="I31" s="167"/>
      <c r="J31" s="217"/>
      <c r="K31" s="217"/>
      <c r="L31" s="217"/>
      <c r="M31" s="217"/>
      <c r="N31" s="217"/>
      <c r="O31" s="217"/>
      <c r="P31" s="175"/>
      <c r="Q31" s="175"/>
      <c r="R31" s="175"/>
      <c r="S31" s="175"/>
      <c r="T31" s="175"/>
      <c r="U31" s="175"/>
      <c r="V31" s="175"/>
      <c r="W31" s="175"/>
      <c r="X31" s="175"/>
      <c r="Y31" s="176"/>
    </row>
    <row r="32" spans="2:26" ht="18.600000000000001" customHeight="1" thickBot="1" x14ac:dyDescent="0.25">
      <c r="B32" s="168" t="s">
        <v>62</v>
      </c>
      <c r="C32" s="169"/>
      <c r="D32" s="169"/>
      <c r="E32" s="169"/>
      <c r="F32" s="169"/>
      <c r="G32" s="169"/>
      <c r="H32" s="169"/>
      <c r="I32" s="17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1"/>
    </row>
    <row r="33" spans="1:86" ht="18.600000000000001" customHeight="1" thickTop="1" thickBot="1" x14ac:dyDescent="0.25">
      <c r="B33" s="202" t="s">
        <v>63</v>
      </c>
      <c r="C33" s="203"/>
      <c r="D33" s="203"/>
      <c r="E33" s="203"/>
      <c r="F33" s="203"/>
      <c r="G33" s="203"/>
      <c r="H33" s="203"/>
      <c r="I33" s="204"/>
      <c r="J33" s="221"/>
      <c r="K33" s="221"/>
      <c r="L33" s="221"/>
      <c r="M33" s="221"/>
      <c r="N33" s="221"/>
      <c r="O33" s="221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2">
      <c r="B34" s="162" t="s">
        <v>64</v>
      </c>
      <c r="C34" s="163"/>
      <c r="D34" s="163"/>
      <c r="E34" s="163"/>
      <c r="F34" s="163"/>
      <c r="G34" s="163"/>
      <c r="H34" s="163"/>
      <c r="I34" s="164"/>
      <c r="J34" s="197"/>
      <c r="K34" s="198"/>
      <c r="L34" s="198"/>
      <c r="M34" s="198"/>
      <c r="N34" s="198"/>
      <c r="O34" s="199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5">
      <c r="B35" s="165" t="s">
        <v>65</v>
      </c>
      <c r="C35" s="166"/>
      <c r="D35" s="166"/>
      <c r="E35" s="166"/>
      <c r="F35" s="166"/>
      <c r="G35" s="166"/>
      <c r="H35" s="166"/>
      <c r="I35" s="167"/>
      <c r="J35" s="208"/>
      <c r="K35" s="209"/>
      <c r="L35" s="209"/>
      <c r="M35" s="209"/>
      <c r="N35" s="209"/>
      <c r="O35" s="210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5">
      <c r="B36" s="165" t="s">
        <v>84</v>
      </c>
      <c r="C36" s="166"/>
      <c r="D36" s="166"/>
      <c r="E36" s="166"/>
      <c r="F36" s="166"/>
      <c r="G36" s="166"/>
      <c r="H36" s="166"/>
      <c r="I36" s="167"/>
      <c r="J36" s="208"/>
      <c r="K36" s="209"/>
      <c r="L36" s="209"/>
      <c r="M36" s="209"/>
      <c r="N36" s="209"/>
      <c r="O36" s="209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151"/>
      <c r="AA36" s="151"/>
      <c r="AB36" s="151"/>
      <c r="AC36" s="151"/>
      <c r="AD36" s="151"/>
      <c r="AE36" s="151"/>
      <c r="AF36" s="151"/>
      <c r="AG36" s="216"/>
    </row>
    <row r="37" spans="1:86" ht="18.600000000000001" customHeight="1" thickTop="1" x14ac:dyDescent="0.2">
      <c r="B37" s="165" t="s">
        <v>66</v>
      </c>
      <c r="C37" s="166"/>
      <c r="D37" s="166"/>
      <c r="E37" s="166"/>
      <c r="F37" s="166"/>
      <c r="G37" s="166"/>
      <c r="H37" s="166"/>
      <c r="I37" s="16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8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5">
      <c r="B38" s="168" t="s">
        <v>67</v>
      </c>
      <c r="C38" s="169"/>
      <c r="D38" s="169"/>
      <c r="E38" s="169"/>
      <c r="F38" s="169"/>
      <c r="G38" s="169"/>
      <c r="H38" s="169"/>
      <c r="I38" s="17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1"/>
      <c r="Z38" s="83" t="s">
        <v>115</v>
      </c>
      <c r="AA38" s="83"/>
    </row>
    <row r="39" spans="1:86" ht="18.600000000000001" customHeight="1" thickTop="1" thickBot="1" x14ac:dyDescent="0.25">
      <c r="B39" s="202" t="s">
        <v>68</v>
      </c>
      <c r="C39" s="203"/>
      <c r="D39" s="203"/>
      <c r="E39" s="203"/>
      <c r="F39" s="203"/>
      <c r="G39" s="203"/>
      <c r="H39" s="203"/>
      <c r="I39" s="204"/>
      <c r="J39" s="196"/>
      <c r="K39" s="196"/>
      <c r="L39" s="196"/>
      <c r="M39" s="196"/>
      <c r="N39" s="196"/>
      <c r="O39" s="196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2">
      <c r="B40" s="162" t="s">
        <v>69</v>
      </c>
      <c r="C40" s="163"/>
      <c r="D40" s="163"/>
      <c r="E40" s="163"/>
      <c r="F40" s="163"/>
      <c r="G40" s="163"/>
      <c r="H40" s="163"/>
      <c r="I40" s="164"/>
      <c r="J40" s="197"/>
      <c r="K40" s="198"/>
      <c r="L40" s="198"/>
      <c r="M40" s="198"/>
      <c r="N40" s="198"/>
      <c r="O40" s="199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5">
      <c r="B41" s="168" t="s">
        <v>70</v>
      </c>
      <c r="C41" s="169"/>
      <c r="D41" s="169"/>
      <c r="E41" s="169"/>
      <c r="F41" s="169"/>
      <c r="G41" s="169"/>
      <c r="H41" s="169"/>
      <c r="I41" s="170"/>
      <c r="J41" s="200"/>
      <c r="K41" s="200"/>
      <c r="L41" s="200"/>
      <c r="M41" s="200"/>
      <c r="N41" s="200"/>
      <c r="O41" s="201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2"/>
    <row r="43" spans="1:86" ht="18.600000000000001" customHeight="1" x14ac:dyDescent="0.2">
      <c r="B43" s="79" t="s">
        <v>85</v>
      </c>
    </row>
    <row r="44" spans="1:86" ht="18.600000000000001" customHeight="1" x14ac:dyDescent="0.2">
      <c r="B44" s="153" t="s">
        <v>95</v>
      </c>
      <c r="C44" s="154"/>
      <c r="D44" s="154"/>
      <c r="E44" s="154"/>
      <c r="F44" s="154"/>
      <c r="G44" s="154"/>
      <c r="H44" s="154"/>
      <c r="I44" s="15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</row>
    <row r="45" spans="1:86" ht="18.600000000000001" customHeight="1" x14ac:dyDescent="0.2">
      <c r="B45" s="153" t="s">
        <v>51</v>
      </c>
      <c r="C45" s="154"/>
      <c r="D45" s="154"/>
      <c r="E45" s="154"/>
      <c r="F45" s="154"/>
      <c r="G45" s="154"/>
      <c r="H45" s="154"/>
      <c r="I45" s="155"/>
      <c r="J45" s="180"/>
      <c r="K45" s="181"/>
      <c r="L45" s="181"/>
      <c r="M45" s="182"/>
      <c r="N45" s="107" t="s">
        <v>87</v>
      </c>
      <c r="O45" s="80"/>
      <c r="P45" s="101" t="s">
        <v>113</v>
      </c>
      <c r="Q45" s="102"/>
      <c r="R45" s="102"/>
      <c r="S45" s="102"/>
    </row>
    <row r="47" spans="1:86" ht="18.600000000000001" customHeight="1" x14ac:dyDescent="0.2">
      <c r="B47" s="79" t="s">
        <v>86</v>
      </c>
    </row>
    <row r="48" spans="1:86" ht="37.200000000000003" customHeight="1" x14ac:dyDescent="0.2">
      <c r="A48" s="103"/>
      <c r="B48" s="153" t="s">
        <v>96</v>
      </c>
      <c r="C48" s="154"/>
      <c r="D48" s="154"/>
      <c r="E48" s="154"/>
      <c r="F48" s="154"/>
      <c r="G48" s="154"/>
      <c r="H48" s="154"/>
      <c r="I48" s="155"/>
      <c r="J48" s="171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3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5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5">
      <c r="B51" s="156" t="s">
        <v>73</v>
      </c>
      <c r="C51" s="157"/>
      <c r="D51" s="157"/>
      <c r="E51" s="157"/>
      <c r="F51" s="157"/>
      <c r="G51" s="157"/>
      <c r="H51" s="157"/>
      <c r="I51" s="158"/>
      <c r="J51" s="177" t="s">
        <v>94</v>
      </c>
      <c r="K51" s="177"/>
      <c r="L51" s="178"/>
      <c r="M51" s="179"/>
      <c r="N51" s="108" t="s">
        <v>81</v>
      </c>
      <c r="O51" s="178"/>
      <c r="P51" s="179"/>
      <c r="Q51" s="108" t="s">
        <v>82</v>
      </c>
      <c r="R51" s="178"/>
      <c r="S51" s="179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200000000000003" customHeight="1" thickTop="1" x14ac:dyDescent="0.2">
      <c r="B52" s="159" t="s">
        <v>133</v>
      </c>
      <c r="C52" s="160"/>
      <c r="D52" s="160"/>
      <c r="E52" s="160"/>
      <c r="F52" s="160"/>
      <c r="G52" s="160"/>
      <c r="H52" s="160"/>
      <c r="I52" s="161"/>
      <c r="J52" s="174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6"/>
      <c r="Z52" s="150" t="s">
        <v>132</v>
      </c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</row>
    <row r="53" spans="2:40" ht="37.200000000000003" customHeight="1" x14ac:dyDescent="0.2">
      <c r="B53" s="159" t="s">
        <v>138</v>
      </c>
      <c r="C53" s="160"/>
      <c r="D53" s="160"/>
      <c r="E53" s="160"/>
      <c r="F53" s="160"/>
      <c r="G53" s="160"/>
      <c r="H53" s="160"/>
      <c r="I53" s="161"/>
      <c r="J53" s="225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8"/>
      <c r="Z53" s="150" t="s">
        <v>139</v>
      </c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</row>
    <row r="54" spans="2:40" ht="18.600000000000001" customHeight="1" thickBot="1" x14ac:dyDescent="0.25">
      <c r="B54" s="205" t="s">
        <v>124</v>
      </c>
      <c r="C54" s="206"/>
      <c r="D54" s="206"/>
      <c r="E54" s="206"/>
      <c r="F54" s="206"/>
      <c r="G54" s="206"/>
      <c r="H54" s="206"/>
      <c r="I54" s="207"/>
      <c r="J54" s="226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1"/>
      <c r="Z54" s="92"/>
      <c r="AA54" s="97"/>
    </row>
    <row r="55" spans="2:40" ht="18.600000000000001" customHeight="1" thickTop="1" x14ac:dyDescent="0.2"/>
    <row r="56" spans="2:40" ht="18.600000000000001" customHeight="1" thickBot="1" x14ac:dyDescent="0.25">
      <c r="B56" s="91" t="s">
        <v>128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2">
      <c r="B57" s="156" t="s">
        <v>127</v>
      </c>
      <c r="C57" s="157"/>
      <c r="D57" s="157"/>
      <c r="E57" s="157"/>
      <c r="F57" s="157"/>
      <c r="G57" s="157"/>
      <c r="H57" s="157"/>
      <c r="I57" s="158"/>
      <c r="J57" s="243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20"/>
      <c r="Z57" s="149" t="s">
        <v>134</v>
      </c>
    </row>
    <row r="58" spans="2:40" ht="18.600000000000001" customHeight="1" x14ac:dyDescent="0.2">
      <c r="B58" s="159" t="s">
        <v>124</v>
      </c>
      <c r="C58" s="160"/>
      <c r="D58" s="160"/>
      <c r="E58" s="160"/>
      <c r="F58" s="160"/>
      <c r="G58" s="160"/>
      <c r="H58" s="160"/>
      <c r="I58" s="161"/>
      <c r="J58" s="225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8"/>
      <c r="Z58" s="97" t="s">
        <v>135</v>
      </c>
    </row>
    <row r="59" spans="2:40" ht="18.600000000000001" customHeight="1" thickBot="1" x14ac:dyDescent="0.25">
      <c r="B59" s="205" t="s">
        <v>129</v>
      </c>
      <c r="C59" s="206"/>
      <c r="D59" s="206"/>
      <c r="E59" s="206"/>
      <c r="F59" s="206"/>
      <c r="G59" s="206"/>
      <c r="H59" s="206"/>
      <c r="I59" s="207"/>
      <c r="J59" s="226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1"/>
      <c r="Z59" s="97" t="s">
        <v>136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B54:I54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5:M5"/>
    <mergeCell ref="J6:S6"/>
    <mergeCell ref="J7:S7"/>
    <mergeCell ref="J8:S8"/>
    <mergeCell ref="J9:S9"/>
    <mergeCell ref="J20:O20"/>
    <mergeCell ref="J22:Y22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B40:I40"/>
    <mergeCell ref="B41:I41"/>
    <mergeCell ref="B44:I44"/>
    <mergeCell ref="B45:I45"/>
    <mergeCell ref="B22:I22"/>
    <mergeCell ref="B24:I24"/>
    <mergeCell ref="B26:I26"/>
    <mergeCell ref="B27:I27"/>
    <mergeCell ref="B23:I23"/>
    <mergeCell ref="B25:I25"/>
    <mergeCell ref="B31:I31"/>
    <mergeCell ref="B32:I32"/>
    <mergeCell ref="B33:I33"/>
    <mergeCell ref="J45:M45"/>
    <mergeCell ref="B5:I5"/>
    <mergeCell ref="B6:I6"/>
    <mergeCell ref="B7:I7"/>
    <mergeCell ref="B8:I8"/>
    <mergeCell ref="B9:I9"/>
    <mergeCell ref="B12:I12"/>
    <mergeCell ref="B13:I13"/>
    <mergeCell ref="B14:I14"/>
    <mergeCell ref="B15:I15"/>
    <mergeCell ref="B30:I30"/>
    <mergeCell ref="J44:Y44"/>
    <mergeCell ref="J39:O39"/>
    <mergeCell ref="J40:O40"/>
    <mergeCell ref="J41:O41"/>
    <mergeCell ref="B39:I39"/>
    <mergeCell ref="B34:I34"/>
    <mergeCell ref="B35:I35"/>
    <mergeCell ref="B36:I36"/>
    <mergeCell ref="B37:I37"/>
    <mergeCell ref="B38:I38"/>
    <mergeCell ref="Z53:AN53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</mergeCells>
  <phoneticPr fontId="10"/>
  <dataValidations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318" t="s">
        <v>25</v>
      </c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</row>
    <row r="2" spans="1:67" s="19" customFormat="1" ht="15" customHeight="1" x14ac:dyDescent="0.2">
      <c r="B2" s="285" t="s">
        <v>1</v>
      </c>
      <c r="C2" s="272"/>
      <c r="D2" s="272"/>
      <c r="E2" s="272"/>
      <c r="F2" s="272"/>
      <c r="G2" s="272"/>
      <c r="H2" s="272"/>
      <c r="I2" s="273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Z2" s="383" t="s">
        <v>131</v>
      </c>
      <c r="BA2" s="313" t="s">
        <v>24</v>
      </c>
      <c r="BB2" s="314"/>
      <c r="BC2" s="314"/>
      <c r="BD2" s="314"/>
      <c r="BE2" s="315"/>
      <c r="BF2" s="298" t="str">
        <f>IF(ISBLANK(執行機関名),"",執行機関名)</f>
        <v/>
      </c>
      <c r="BG2" s="298"/>
      <c r="BH2" s="298"/>
      <c r="BI2" s="298"/>
      <c r="BJ2" s="298"/>
      <c r="BK2" s="298"/>
      <c r="BL2" s="298"/>
      <c r="BM2" s="298"/>
      <c r="BN2" s="298"/>
      <c r="BO2" s="299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84"/>
      <c r="BA3" s="316"/>
      <c r="BB3" s="282"/>
      <c r="BC3" s="282"/>
      <c r="BD3" s="282"/>
      <c r="BE3" s="317"/>
      <c r="BF3" s="300"/>
      <c r="BG3" s="300"/>
      <c r="BH3" s="300"/>
      <c r="BI3" s="300"/>
      <c r="BJ3" s="300"/>
      <c r="BK3" s="300"/>
      <c r="BL3" s="300"/>
      <c r="BM3" s="300"/>
      <c r="BN3" s="300"/>
      <c r="BO3" s="301"/>
    </row>
    <row r="4" spans="1:67" s="19" customFormat="1" ht="15" customHeight="1" x14ac:dyDescent="0.2">
      <c r="B4" s="285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3"/>
      <c r="R4" s="285" t="s">
        <v>38</v>
      </c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3"/>
      <c r="AD4" s="18"/>
      <c r="AE4" s="18"/>
      <c r="AT4" s="18"/>
      <c r="AU4" s="18"/>
      <c r="AV4" s="18"/>
      <c r="AW4" s="18"/>
      <c r="AX4" s="18"/>
      <c r="AY4" s="18"/>
      <c r="AZ4" s="384"/>
      <c r="BA4" s="302" t="s">
        <v>47</v>
      </c>
      <c r="BB4" s="303"/>
      <c r="BC4" s="303"/>
      <c r="BD4" s="303"/>
      <c r="BE4" s="304"/>
      <c r="BF4" s="298" t="str">
        <f>IF(ISBLANK(電話番号内線),"",電話番号内線)</f>
        <v/>
      </c>
      <c r="BG4" s="298"/>
      <c r="BH4" s="298"/>
      <c r="BI4" s="298"/>
      <c r="BJ4" s="298"/>
      <c r="BK4" s="298"/>
      <c r="BL4" s="298"/>
      <c r="BM4" s="298"/>
      <c r="BN4" s="298"/>
      <c r="BO4" s="299"/>
    </row>
    <row r="5" spans="1:67" s="19" customFormat="1" ht="15" customHeight="1" x14ac:dyDescent="0.2">
      <c r="B5" s="323" t="str">
        <f>MID(UPPER(ASC(債権者コード)),1,1)</f>
        <v/>
      </c>
      <c r="C5" s="248" t="str">
        <f>MID(UPPER(ASC(債権者コード)),2,1)</f>
        <v/>
      </c>
      <c r="D5" s="248" t="str">
        <f>MID(UPPER(ASC(債権者コード)),3,1)</f>
        <v/>
      </c>
      <c r="E5" s="248" t="str">
        <f>MID(UPPER(ASC(債権者コード)),4,1)</f>
        <v/>
      </c>
      <c r="F5" s="248" t="str">
        <f>MID(UPPER(ASC(債権者コード)),5,1)</f>
        <v/>
      </c>
      <c r="G5" s="248" t="str">
        <f>MID(UPPER(ASC(債権者コード)),6,1)</f>
        <v/>
      </c>
      <c r="H5" s="248" t="str">
        <f>MID(UPPER(ASC(債権者コード)),7,1)</f>
        <v/>
      </c>
      <c r="I5" s="248" t="str">
        <f>MID(UPPER(ASC(債権者コード)),8,1)</f>
        <v/>
      </c>
      <c r="J5" s="248" t="str">
        <f>MID(UPPER(ASC(債権者コード)),9,1)</f>
        <v/>
      </c>
      <c r="K5" s="248" t="str">
        <f>MID(UPPER(ASC(債権者コード)),10,1)</f>
        <v/>
      </c>
      <c r="L5" s="325" t="str">
        <f>MID(UPPER(ASC(債権者コード)),11,1)</f>
        <v/>
      </c>
      <c r="M5" s="285" t="s">
        <v>37</v>
      </c>
      <c r="N5" s="319" t="str">
        <f>IF(ISBLANK(債権者コード_枝番),"",MID(REPT("0",IF(2-LEN(債権者コード_枝番)&gt;0,2-LEN(債権者コード_枝番),0))&amp;ASC(債権者コード_枝番),1,1))</f>
        <v/>
      </c>
      <c r="O5" s="320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21" t="str">
        <f>LEFT(処理区分,1)</f>
        <v/>
      </c>
      <c r="S5" s="321"/>
      <c r="T5" s="322" t="s">
        <v>50</v>
      </c>
      <c r="U5" s="322"/>
      <c r="V5" s="322"/>
      <c r="W5" s="322"/>
      <c r="X5" s="322"/>
      <c r="Y5" s="322"/>
      <c r="Z5" s="322"/>
      <c r="AA5" s="322"/>
      <c r="AB5" s="322"/>
      <c r="AC5" s="322"/>
      <c r="AZ5" s="384"/>
      <c r="BA5" s="305"/>
      <c r="BB5" s="306"/>
      <c r="BC5" s="306"/>
      <c r="BD5" s="306"/>
      <c r="BE5" s="307"/>
      <c r="BF5" s="300"/>
      <c r="BG5" s="300"/>
      <c r="BH5" s="300"/>
      <c r="BI5" s="300"/>
      <c r="BJ5" s="300"/>
      <c r="BK5" s="300"/>
      <c r="BL5" s="300"/>
      <c r="BM5" s="300"/>
      <c r="BN5" s="300"/>
      <c r="BO5" s="301"/>
    </row>
    <row r="6" spans="1:67" s="19" customFormat="1" ht="15" customHeight="1" x14ac:dyDescent="0.2">
      <c r="B6" s="324"/>
      <c r="C6" s="249"/>
      <c r="D6" s="249"/>
      <c r="E6" s="249"/>
      <c r="F6" s="249"/>
      <c r="G6" s="249"/>
      <c r="H6" s="249"/>
      <c r="I6" s="249"/>
      <c r="J6" s="249"/>
      <c r="K6" s="249"/>
      <c r="L6" s="326"/>
      <c r="M6" s="285"/>
      <c r="N6" s="319"/>
      <c r="O6" s="320"/>
      <c r="P6" s="40"/>
      <c r="Q6" s="40"/>
      <c r="R6" s="321"/>
      <c r="S6" s="321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Z6" s="384"/>
      <c r="BA6" s="302" t="s">
        <v>39</v>
      </c>
      <c r="BB6" s="303"/>
      <c r="BC6" s="303"/>
      <c r="BD6" s="303"/>
      <c r="BE6" s="304"/>
      <c r="BF6" s="298" t="str">
        <f>IF(ISBLANK(担当者名),"",担当者名)</f>
        <v/>
      </c>
      <c r="BG6" s="298"/>
      <c r="BH6" s="298"/>
      <c r="BI6" s="298"/>
      <c r="BJ6" s="298"/>
      <c r="BK6" s="298"/>
      <c r="BL6" s="298"/>
      <c r="BM6" s="298"/>
      <c r="BN6" s="298"/>
      <c r="BO6" s="299"/>
    </row>
    <row r="7" spans="1:67" s="19" customFormat="1" ht="15" customHeight="1" thickBot="1" x14ac:dyDescent="0.25">
      <c r="AZ7" s="385"/>
      <c r="BA7" s="305"/>
      <c r="BB7" s="306"/>
      <c r="BC7" s="306"/>
      <c r="BD7" s="306"/>
      <c r="BE7" s="307"/>
      <c r="BF7" s="300"/>
      <c r="BG7" s="300"/>
      <c r="BH7" s="300"/>
      <c r="BI7" s="300"/>
      <c r="BJ7" s="300"/>
      <c r="BK7" s="300"/>
      <c r="BL7" s="300"/>
      <c r="BM7" s="300"/>
      <c r="BN7" s="300"/>
      <c r="BO7" s="301"/>
    </row>
    <row r="8" spans="1:67" s="19" customFormat="1" ht="15" customHeight="1" thickTop="1" x14ac:dyDescent="0.2">
      <c r="A8" s="2"/>
      <c r="B8" s="308" t="s">
        <v>6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10"/>
    </row>
    <row r="9" spans="1:67" s="19" customFormat="1" ht="30" customHeight="1" x14ac:dyDescent="0.2">
      <c r="A9" s="32"/>
      <c r="B9" s="15"/>
      <c r="C9" s="272" t="s">
        <v>5</v>
      </c>
      <c r="D9" s="272"/>
      <c r="E9" s="272"/>
      <c r="F9" s="272"/>
      <c r="G9" s="272"/>
      <c r="H9" s="273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82" t="s">
        <v>2</v>
      </c>
      <c r="D10" s="282"/>
      <c r="E10" s="282"/>
      <c r="F10" s="282"/>
      <c r="G10" s="282"/>
      <c r="H10" s="282"/>
      <c r="I10" s="311" t="str">
        <f>MID(DBCS(氏名１),1,1)</f>
        <v/>
      </c>
      <c r="J10" s="312"/>
      <c r="K10" s="246" t="str">
        <f>MID(DBCS(氏名１),2,1)</f>
        <v/>
      </c>
      <c r="L10" s="246"/>
      <c r="M10" s="246" t="str">
        <f>MID(DBCS(氏名１),3,1)</f>
        <v/>
      </c>
      <c r="N10" s="246"/>
      <c r="O10" s="246" t="str">
        <f>MID(DBCS(氏名１),4,1)</f>
        <v/>
      </c>
      <c r="P10" s="246"/>
      <c r="Q10" s="246" t="str">
        <f>MID(DBCS(氏名１),5,1)</f>
        <v/>
      </c>
      <c r="R10" s="246"/>
      <c r="S10" s="246" t="str">
        <f>MID(DBCS(氏名１),6,1)</f>
        <v/>
      </c>
      <c r="T10" s="246"/>
      <c r="U10" s="246" t="str">
        <f>MID(DBCS(氏名１),7,1)</f>
        <v/>
      </c>
      <c r="V10" s="246"/>
      <c r="W10" s="246" t="str">
        <f>MID(DBCS(氏名１),8,1)</f>
        <v/>
      </c>
      <c r="X10" s="246"/>
      <c r="Y10" s="246" t="str">
        <f>MID(DBCS(氏名１),9,1)</f>
        <v/>
      </c>
      <c r="Z10" s="246"/>
      <c r="AA10" s="246" t="str">
        <f>MID(DBCS(氏名１),10,1)</f>
        <v/>
      </c>
      <c r="AB10" s="246"/>
      <c r="AC10" s="246" t="str">
        <f>MID(DBCS(氏名１),11,1)</f>
        <v/>
      </c>
      <c r="AD10" s="246"/>
      <c r="AE10" s="246" t="str">
        <f>MID(DBCS(氏名１),12,1)</f>
        <v/>
      </c>
      <c r="AF10" s="246"/>
      <c r="AG10" s="246" t="str">
        <f>MID(DBCS(氏名１),13,1)</f>
        <v/>
      </c>
      <c r="AH10" s="246"/>
      <c r="AI10" s="246" t="str">
        <f>MID(DBCS(氏名１),14,1)</f>
        <v/>
      </c>
      <c r="AJ10" s="246"/>
      <c r="AK10" s="246" t="str">
        <f>MID(DBCS(氏名１),15,1)</f>
        <v/>
      </c>
      <c r="AL10" s="246"/>
      <c r="AM10" s="246" t="str">
        <f>MID(DBCS(氏名１),16,1)</f>
        <v/>
      </c>
      <c r="AN10" s="246"/>
      <c r="AO10" s="246" t="str">
        <f>MID(DBCS(氏名１),17,1)</f>
        <v/>
      </c>
      <c r="AP10" s="246"/>
      <c r="AQ10" s="246" t="str">
        <f>MID(DBCS(氏名１),18,1)</f>
        <v/>
      </c>
      <c r="AR10" s="246"/>
      <c r="AS10" s="246" t="str">
        <f>MID(DBCS(氏名１),19,1)</f>
        <v/>
      </c>
      <c r="AT10" s="246"/>
      <c r="AU10" s="246" t="str">
        <f>MID(DBCS(氏名１),20,1)</f>
        <v/>
      </c>
      <c r="AV10" s="247"/>
      <c r="AW10" s="296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</row>
    <row r="11" spans="1:67" s="19" customFormat="1" ht="15" customHeight="1" x14ac:dyDescent="0.2">
      <c r="A11" s="1"/>
      <c r="B11" s="269" t="s">
        <v>7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1"/>
    </row>
    <row r="12" spans="1:67" s="19" customFormat="1" ht="30" customHeight="1" x14ac:dyDescent="0.2">
      <c r="A12" s="1"/>
      <c r="B12" s="33"/>
      <c r="C12" s="272" t="s">
        <v>4</v>
      </c>
      <c r="D12" s="272"/>
      <c r="E12" s="272"/>
      <c r="F12" s="272"/>
      <c r="G12" s="272"/>
      <c r="H12" s="273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274" t="s">
        <v>3</v>
      </c>
      <c r="D13" s="274"/>
      <c r="E13" s="274"/>
      <c r="F13" s="274"/>
      <c r="G13" s="274"/>
      <c r="H13" s="275"/>
      <c r="I13" s="332" t="str">
        <f>MID(DBCS(氏名２),1,1)</f>
        <v/>
      </c>
      <c r="J13" s="333"/>
      <c r="K13" s="262" t="str">
        <f>MID(DBCS(氏名２),2,1)</f>
        <v/>
      </c>
      <c r="L13" s="262"/>
      <c r="M13" s="262" t="str">
        <f>MID(DBCS(氏名２),3,1)</f>
        <v/>
      </c>
      <c r="N13" s="262"/>
      <c r="O13" s="262" t="str">
        <f>MID(DBCS(氏名２),4,1)</f>
        <v/>
      </c>
      <c r="P13" s="262"/>
      <c r="Q13" s="262" t="str">
        <f>MID(DBCS(氏名２),5,1)</f>
        <v/>
      </c>
      <c r="R13" s="262"/>
      <c r="S13" s="262" t="str">
        <f>MID(DBCS(氏名２),6,1)</f>
        <v/>
      </c>
      <c r="T13" s="262"/>
      <c r="U13" s="262" t="str">
        <f>MID(DBCS(氏名２),7,1)</f>
        <v/>
      </c>
      <c r="V13" s="262"/>
      <c r="W13" s="262" t="str">
        <f>MID(DBCS(氏名２),8,1)</f>
        <v/>
      </c>
      <c r="X13" s="262"/>
      <c r="Y13" s="262" t="str">
        <f>MID(DBCS(氏名２),9,1)</f>
        <v/>
      </c>
      <c r="Z13" s="262"/>
      <c r="AA13" s="262" t="str">
        <f>MID(DBCS(氏名２),10,1)</f>
        <v/>
      </c>
      <c r="AB13" s="262"/>
      <c r="AC13" s="262" t="str">
        <f>MID(DBCS(氏名２),11,1)</f>
        <v/>
      </c>
      <c r="AD13" s="262"/>
      <c r="AE13" s="262" t="str">
        <f>MID(DBCS(氏名２),12,1)</f>
        <v/>
      </c>
      <c r="AF13" s="262"/>
      <c r="AG13" s="262" t="str">
        <f>MID(DBCS(氏名２),13,1)</f>
        <v/>
      </c>
      <c r="AH13" s="262"/>
      <c r="AI13" s="262" t="str">
        <f>MID(DBCS(氏名２),14,1)</f>
        <v/>
      </c>
      <c r="AJ13" s="262"/>
      <c r="AK13" s="262" t="str">
        <f>MID(DBCS(氏名２),15,1)</f>
        <v/>
      </c>
      <c r="AL13" s="262"/>
      <c r="AM13" s="262" t="str">
        <f>MID(DBCS(氏名２),16,1)</f>
        <v/>
      </c>
      <c r="AN13" s="262"/>
      <c r="AO13" s="262" t="str">
        <f>MID(DBCS(氏名２),17,1)</f>
        <v/>
      </c>
      <c r="AP13" s="262"/>
      <c r="AQ13" s="262" t="str">
        <f>MID(DBCS(氏名２),18,1)</f>
        <v/>
      </c>
      <c r="AR13" s="262"/>
      <c r="AS13" s="262" t="str">
        <f>MID(DBCS(氏名２),19,1)</f>
        <v/>
      </c>
      <c r="AT13" s="262"/>
      <c r="AU13" s="262" t="str">
        <f>MID(DBCS(氏名２),20,1)</f>
        <v/>
      </c>
      <c r="AV13" s="329"/>
      <c r="AW13" s="296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</row>
    <row r="14" spans="1:67" s="19" customFormat="1" ht="15" customHeight="1" thickTop="1" x14ac:dyDescent="0.2">
      <c r="A14" s="2"/>
      <c r="B14" s="263" t="s">
        <v>40</v>
      </c>
      <c r="C14" s="256"/>
      <c r="D14" s="256"/>
      <c r="E14" s="256"/>
      <c r="F14" s="257"/>
      <c r="G14" s="330" t="s">
        <v>8</v>
      </c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255" t="s">
        <v>41</v>
      </c>
      <c r="S14" s="256"/>
      <c r="T14" s="256"/>
      <c r="U14" s="256"/>
      <c r="V14" s="256"/>
      <c r="W14" s="256"/>
      <c r="X14" s="256"/>
      <c r="Y14" s="26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7" t="s">
        <v>10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2" t="s">
        <v>5</v>
      </c>
      <c r="D17" s="272"/>
      <c r="E17" s="272"/>
      <c r="F17" s="272"/>
      <c r="G17" s="272"/>
      <c r="H17" s="273"/>
      <c r="I17" s="250"/>
      <c r="J17" s="251"/>
      <c r="K17" s="251"/>
      <c r="L17" s="251"/>
      <c r="M17" s="251"/>
      <c r="N17" s="251"/>
      <c r="O17" s="251"/>
      <c r="P17" s="251"/>
      <c r="Q17" s="251"/>
      <c r="R17" s="252" t="str">
        <f>ASC(PHONETIC(区市町村フリガナ))</f>
        <v/>
      </c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2" t="s">
        <v>11</v>
      </c>
      <c r="D18" s="272"/>
      <c r="E18" s="272"/>
      <c r="F18" s="272"/>
      <c r="G18" s="272"/>
      <c r="H18" s="272"/>
      <c r="I18" s="277" t="str">
        <f>IF(ISBLANK(都道府県),"",都道府県)</f>
        <v/>
      </c>
      <c r="J18" s="266"/>
      <c r="K18" s="266"/>
      <c r="L18" s="266"/>
      <c r="M18" s="266"/>
      <c r="N18" s="266"/>
      <c r="O18" s="266"/>
      <c r="P18" s="265" t="str">
        <f>IF(ISBLANK(都道府県),"都道"&amp;CHAR(10)&amp;"府県","")</f>
        <v>都道
府県</v>
      </c>
      <c r="Q18" s="265"/>
      <c r="R18" s="266" t="str">
        <f>IF(ISBLANK(区市町村),"",区市町村)</f>
        <v/>
      </c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7"/>
      <c r="AU18" s="276" t="s">
        <v>12</v>
      </c>
      <c r="AV18" s="276"/>
      <c r="AW18" s="276"/>
      <c r="AX18" s="276"/>
      <c r="AY18" s="276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2">
      <c r="A19" s="1"/>
      <c r="B19" s="269" t="s">
        <v>14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2" t="s">
        <v>5</v>
      </c>
      <c r="D20" s="272"/>
      <c r="E20" s="272"/>
      <c r="F20" s="272"/>
      <c r="G20" s="272"/>
      <c r="H20" s="273"/>
      <c r="I20" s="277" t="str">
        <f>ASC(PHONETIC(番地フリガナ))</f>
        <v/>
      </c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2" t="s">
        <v>13</v>
      </c>
      <c r="D21" s="272"/>
      <c r="E21" s="272"/>
      <c r="F21" s="272"/>
      <c r="G21" s="272"/>
      <c r="H21" s="273"/>
      <c r="I21" s="278" t="str">
        <f>MID(DBCS(番地),1,1)</f>
        <v/>
      </c>
      <c r="J21" s="268"/>
      <c r="K21" s="268" t="str">
        <f>MID(DBCS(番地),2,1)</f>
        <v/>
      </c>
      <c r="L21" s="268"/>
      <c r="M21" s="268" t="str">
        <f>MID(DBCS(番地),3,1)</f>
        <v/>
      </c>
      <c r="N21" s="268"/>
      <c r="O21" s="268" t="str">
        <f>MID(DBCS(番地),4,1)</f>
        <v/>
      </c>
      <c r="P21" s="268"/>
      <c r="Q21" s="268" t="str">
        <f>MID(DBCS(番地),5,1)</f>
        <v/>
      </c>
      <c r="R21" s="268"/>
      <c r="S21" s="268" t="str">
        <f>MID(DBCS(番地),6,1)</f>
        <v/>
      </c>
      <c r="T21" s="268"/>
      <c r="U21" s="268" t="str">
        <f>MID(DBCS(番地),7,1)</f>
        <v/>
      </c>
      <c r="V21" s="268"/>
      <c r="W21" s="268" t="str">
        <f>MID(DBCS(番地),8,1)</f>
        <v/>
      </c>
      <c r="X21" s="268"/>
      <c r="Y21" s="268" t="str">
        <f>MID(DBCS(番地),9,1)</f>
        <v/>
      </c>
      <c r="Z21" s="268"/>
      <c r="AA21" s="268" t="str">
        <f>MID(DBCS(番地),10,1)</f>
        <v/>
      </c>
      <c r="AB21" s="268"/>
      <c r="AC21" s="268" t="str">
        <f>MID(DBCS(番地),11,1)</f>
        <v/>
      </c>
      <c r="AD21" s="268"/>
      <c r="AE21" s="268" t="str">
        <f>MID(DBCS(番地),12,1)</f>
        <v/>
      </c>
      <c r="AF21" s="268"/>
      <c r="AG21" s="268" t="str">
        <f>MID(DBCS(番地),13,1)</f>
        <v/>
      </c>
      <c r="AH21" s="268"/>
      <c r="AI21" s="268" t="str">
        <f>MID(DBCS(番地),14,1)</f>
        <v/>
      </c>
      <c r="AJ21" s="268"/>
      <c r="AK21" s="268" t="str">
        <f>MID(DBCS(番地),15,1)</f>
        <v/>
      </c>
      <c r="AL21" s="268"/>
      <c r="AM21" s="268" t="str">
        <f>MID(DBCS(番地),16,1)</f>
        <v/>
      </c>
      <c r="AN21" s="268"/>
      <c r="AO21" s="268" t="str">
        <f>MID(DBCS(番地),17,1)</f>
        <v/>
      </c>
      <c r="AP21" s="268"/>
      <c r="AQ21" s="268" t="str">
        <f>MID(DBCS(番地),18,1)</f>
        <v/>
      </c>
      <c r="AR21" s="268"/>
      <c r="AS21" s="268" t="str">
        <f>MID(DBCS(番地),19,1)</f>
        <v/>
      </c>
      <c r="AT21" s="268"/>
      <c r="AU21" s="268" t="str">
        <f>MID(DBCS(番地),20,1)</f>
        <v/>
      </c>
      <c r="AV21" s="268"/>
      <c r="AW21" s="268" t="str">
        <f>MID(DBCS(番地),21,1)</f>
        <v/>
      </c>
      <c r="AX21" s="268"/>
      <c r="AY21" s="268" t="str">
        <f>MID(DBCS(番地),22,1)</f>
        <v/>
      </c>
      <c r="AZ21" s="268"/>
      <c r="BA21" s="268" t="str">
        <f>MID(DBCS(番地),23,1)</f>
        <v/>
      </c>
      <c r="BB21" s="268"/>
      <c r="BC21" s="268" t="str">
        <f>MID(DBCS(番地),24,1)</f>
        <v/>
      </c>
      <c r="BD21" s="279"/>
      <c r="BE21" s="296"/>
      <c r="BF21" s="297"/>
      <c r="BG21" s="295"/>
      <c r="BH21" s="295"/>
      <c r="BI21" s="295"/>
      <c r="BJ21" s="295"/>
      <c r="BK21" s="295"/>
      <c r="BL21" s="295"/>
      <c r="BM21" s="295"/>
      <c r="BN21" s="295"/>
    </row>
    <row r="22" spans="1:66" s="19" customFormat="1" ht="15" customHeight="1" x14ac:dyDescent="0.2">
      <c r="A22" s="1"/>
      <c r="B22" s="269" t="s">
        <v>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2" t="s">
        <v>5</v>
      </c>
      <c r="D23" s="272"/>
      <c r="E23" s="272"/>
      <c r="F23" s="272"/>
      <c r="G23" s="272"/>
      <c r="H23" s="273"/>
      <c r="I23" s="277" t="str">
        <f>ASC(PHONETIC(方書フリガナ))</f>
        <v/>
      </c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14" t="s">
        <v>19</v>
      </c>
      <c r="D24" s="314"/>
      <c r="E24" s="314"/>
      <c r="F24" s="314"/>
      <c r="G24" s="314"/>
      <c r="H24" s="315"/>
      <c r="I24" s="355" t="str">
        <f>MID(DBCS(方書),1,1)</f>
        <v/>
      </c>
      <c r="J24" s="356"/>
      <c r="K24" s="268" t="str">
        <f>MID(DBCS(方書),2,1)</f>
        <v/>
      </c>
      <c r="L24" s="268"/>
      <c r="M24" s="268" t="str">
        <f>MID(DBCS(方書),3,1)</f>
        <v/>
      </c>
      <c r="N24" s="268"/>
      <c r="O24" s="268" t="str">
        <f>MID(DBCS(方書),4,1)</f>
        <v/>
      </c>
      <c r="P24" s="268"/>
      <c r="Q24" s="268" t="str">
        <f>MID(DBCS(方書),5,1)</f>
        <v/>
      </c>
      <c r="R24" s="268"/>
      <c r="S24" s="268" t="str">
        <f>MID(DBCS(方書),6,1)</f>
        <v/>
      </c>
      <c r="T24" s="268"/>
      <c r="U24" s="268" t="str">
        <f>MID(DBCS(方書),7,1)</f>
        <v/>
      </c>
      <c r="V24" s="268"/>
      <c r="W24" s="268" t="str">
        <f>MID(DBCS(方書),8,1)</f>
        <v/>
      </c>
      <c r="X24" s="268"/>
      <c r="Y24" s="268" t="str">
        <f>MID(DBCS(方書),9,1)</f>
        <v/>
      </c>
      <c r="Z24" s="268"/>
      <c r="AA24" s="268" t="str">
        <f>MID(DBCS(方書),10,1)</f>
        <v/>
      </c>
      <c r="AB24" s="268"/>
      <c r="AC24" s="268" t="str">
        <f>MID(DBCS(方書),11,1)</f>
        <v/>
      </c>
      <c r="AD24" s="268"/>
      <c r="AE24" s="268" t="str">
        <f>MID(DBCS(方書),12,1)</f>
        <v/>
      </c>
      <c r="AF24" s="268"/>
      <c r="AG24" s="268" t="str">
        <f>MID(DBCS(方書),13,1)</f>
        <v/>
      </c>
      <c r="AH24" s="268"/>
      <c r="AI24" s="268" t="str">
        <f>MID(DBCS(方書),14,1)</f>
        <v/>
      </c>
      <c r="AJ24" s="268"/>
      <c r="AK24" s="268" t="str">
        <f>MID(DBCS(方書),15,1)</f>
        <v/>
      </c>
      <c r="AL24" s="268"/>
      <c r="AM24" s="354" t="str">
        <f>MID(DBCS(方書),16,1)</f>
        <v/>
      </c>
      <c r="AN24" s="354"/>
      <c r="AO24" s="354" t="str">
        <f>MID(DBCS(方書),17,1)</f>
        <v/>
      </c>
      <c r="AP24" s="354"/>
      <c r="AQ24" s="354" t="str">
        <f>MID(DBCS(方書),18,1)</f>
        <v/>
      </c>
      <c r="AR24" s="354"/>
      <c r="AS24" s="354" t="str">
        <f>MID(DBCS(方書),19,1)</f>
        <v/>
      </c>
      <c r="AT24" s="354"/>
      <c r="AU24" s="354" t="str">
        <f>MID(DBCS(方書),20,1)</f>
        <v/>
      </c>
      <c r="AV24" s="354"/>
      <c r="AW24" s="354" t="str">
        <f>MID(DBCS(方書),21,1)</f>
        <v/>
      </c>
      <c r="AX24" s="354"/>
      <c r="AY24" s="354" t="str">
        <f>MID(DBCS(方書),22,1)</f>
        <v/>
      </c>
      <c r="AZ24" s="354"/>
      <c r="BA24" s="354" t="str">
        <f>MID(DBCS(方書),23,1)</f>
        <v/>
      </c>
      <c r="BB24" s="354"/>
      <c r="BC24" s="354" t="str">
        <f>MID(DBCS(方書),24,1)</f>
        <v/>
      </c>
      <c r="BD24" s="357"/>
      <c r="BE24" s="296"/>
      <c r="BF24" s="297"/>
      <c r="BG24" s="295"/>
      <c r="BH24" s="295"/>
      <c r="BI24" s="295"/>
      <c r="BJ24" s="295"/>
      <c r="BK24" s="295"/>
      <c r="BL24" s="295"/>
      <c r="BM24" s="295"/>
      <c r="BN24" s="295"/>
    </row>
    <row r="25" spans="1:66" s="19" customFormat="1" ht="15" customHeight="1" thickTop="1" thickBot="1" x14ac:dyDescent="0.25">
      <c r="A25" s="2"/>
      <c r="B25" s="290" t="s">
        <v>105</v>
      </c>
      <c r="C25" s="290"/>
      <c r="D25" s="290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280" t="str">
        <f>LEFT(支払方法,1)</f>
        <v/>
      </c>
      <c r="C26" s="280"/>
      <c r="D26" s="280"/>
      <c r="E26" s="289" t="s">
        <v>48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90"/>
      <c r="AG26" s="290"/>
      <c r="AH26" s="290"/>
      <c r="AI26" s="290"/>
      <c r="AJ26" s="290"/>
      <c r="AK26" s="290"/>
      <c r="AL26" s="290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2">
      <c r="A27" s="1"/>
      <c r="B27" s="281" t="s">
        <v>17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5" t="s">
        <v>18</v>
      </c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86"/>
      <c r="AF27" s="255" t="s">
        <v>16</v>
      </c>
      <c r="AG27" s="256"/>
      <c r="AH27" s="256"/>
      <c r="AI27" s="256"/>
      <c r="AJ27" s="256"/>
      <c r="AK27" s="256"/>
      <c r="AL27" s="257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5">
      <c r="A28" s="1"/>
      <c r="B28" s="283" t="str">
        <f>IF(ISBLANK(金融機関名),"",金融機関名)</f>
        <v/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7" t="str">
        <f>IF(ISBLANK(店舗名),"",店舗名)</f>
        <v/>
      </c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8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263" t="s">
        <v>44</v>
      </c>
      <c r="AG29" s="256"/>
      <c r="AH29" s="256"/>
      <c r="AI29" s="256"/>
      <c r="AJ29" s="256"/>
      <c r="AK29" s="256"/>
      <c r="AL29" s="264"/>
      <c r="AM29" s="116"/>
      <c r="AN29" s="115"/>
      <c r="AO29" s="115"/>
      <c r="AP29" s="1"/>
      <c r="AQ29" s="113"/>
      <c r="AY29" s="352" t="str">
        <f>IF(ISBLANK(申請年月日_元号),"",申請年月日_元号)</f>
        <v>令和</v>
      </c>
      <c r="AZ29" s="352"/>
      <c r="BA29" s="353" t="str">
        <f>IF(ISBLANK(申請年月日_年),"",申請年月日_年)</f>
        <v/>
      </c>
      <c r="BB29" s="353"/>
      <c r="BC29" s="352" t="s">
        <v>29</v>
      </c>
      <c r="BD29" s="353" t="str">
        <f>IF(ISBLANK(申請年月日_月),"",申請年月日_月)</f>
        <v/>
      </c>
      <c r="BE29" s="353"/>
      <c r="BF29" s="352" t="s">
        <v>28</v>
      </c>
      <c r="BG29" s="353" t="str">
        <f>IF(ISBLANK(申請年月日_日),"",申請年月日_日)</f>
        <v/>
      </c>
      <c r="BH29" s="353"/>
      <c r="BI29" s="352" t="s">
        <v>27</v>
      </c>
    </row>
    <row r="30" spans="1:66" s="19" customFormat="1" ht="15" customHeight="1" thickTop="1" x14ac:dyDescent="0.2">
      <c r="A30" s="1"/>
      <c r="B30" s="363" t="str">
        <f>LEFT(預金種別,1)</f>
        <v/>
      </c>
      <c r="C30" s="364"/>
      <c r="D30" s="365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3" t="str">
        <f>IF(ISBLANK(口座番号),"",MID(REPT("0",IF(7-LEN(口座番号)&gt;0,7-LEN(口座番号),0))&amp;ASC(口座番号),1,1))</f>
        <v/>
      </c>
      <c r="AG30" s="244" t="str">
        <f>IF(ISBLANK(口座番号),"",MID(REPT("0",IF(7-LEN(口座番号)&gt;0,7-LEN(口座番号),0))&amp;ASC(口座番号),2,1))</f>
        <v/>
      </c>
      <c r="AH30" s="244" t="str">
        <f>IF(ISBLANK(口座番号),"",MID(REPT("0",IF(7-LEN(口座番号)&gt;0,7-LEN(口座番号),0))&amp;ASC(口座番号),3,1))</f>
        <v/>
      </c>
      <c r="AI30" s="244" t="str">
        <f>IF(ISBLANK(口座番号),"",MID(REPT("0",IF(7-LEN(口座番号)&gt;0,7-LEN(口座番号),0))&amp;ASC(口座番号),4,1))</f>
        <v/>
      </c>
      <c r="AJ30" s="244" t="str">
        <f>IF(ISBLANK(口座番号),"",MID(REPT("0",IF(7-LEN(口座番号)&gt;0,7-LEN(口座番号),0))&amp;ASC(口座番号),5,1))</f>
        <v/>
      </c>
      <c r="AK30" s="244" t="str">
        <f>IF(ISBLANK(口座番号),"",MID(REPT("0",IF(7-LEN(口座番号)&gt;0,7-LEN(口座番号),0))&amp;ASC(口座番号),6,1))</f>
        <v/>
      </c>
      <c r="AL30" s="258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52"/>
      <c r="AZ30" s="352"/>
      <c r="BA30" s="353"/>
      <c r="BB30" s="353"/>
      <c r="BC30" s="352"/>
      <c r="BD30" s="353"/>
      <c r="BE30" s="353"/>
      <c r="BF30" s="352"/>
      <c r="BG30" s="353"/>
      <c r="BH30" s="353"/>
      <c r="BI30" s="352"/>
    </row>
    <row r="31" spans="1:66" s="114" customFormat="1" ht="15" customHeight="1" thickBot="1" x14ac:dyDescent="0.25">
      <c r="A31" s="115"/>
      <c r="B31" s="366"/>
      <c r="C31" s="367"/>
      <c r="D31" s="368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4"/>
      <c r="AG31" s="254"/>
      <c r="AH31" s="254"/>
      <c r="AI31" s="254"/>
      <c r="AJ31" s="254"/>
      <c r="AK31" s="254"/>
      <c r="AL31" s="375"/>
      <c r="AM31" s="115"/>
      <c r="AN31" s="115"/>
      <c r="AO31" s="115"/>
      <c r="AP31" s="116"/>
      <c r="AQ31" s="115"/>
      <c r="AR31" s="334" t="s">
        <v>122</v>
      </c>
      <c r="AS31" s="334"/>
      <c r="AT31" s="334"/>
      <c r="AU31" s="17"/>
      <c r="AV31" s="393" t="str">
        <f>IF(ISBLANK(申請者_住所),"",申請者_住所)</f>
        <v/>
      </c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</row>
    <row r="32" spans="1:66" s="19" customFormat="1" ht="15" customHeight="1" thickTop="1" x14ac:dyDescent="0.2">
      <c r="A32" s="36"/>
      <c r="B32" s="281" t="s">
        <v>43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56"/>
      <c r="AN32" s="256"/>
      <c r="AO32" s="264"/>
      <c r="AP32" s="35"/>
      <c r="AQ32" s="113"/>
      <c r="AR32" s="334"/>
      <c r="AS32" s="334"/>
      <c r="AT32" s="334"/>
      <c r="AU32" s="17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</row>
    <row r="33" spans="1:72" s="19" customFormat="1" ht="15" customHeight="1" x14ac:dyDescent="0.2">
      <c r="A33" s="36"/>
      <c r="B33" s="260" t="str">
        <f>MID(ASC(PHONETIC(口座名義人カナ)),1,1)</f>
        <v/>
      </c>
      <c r="C33" s="244" t="str">
        <f>MID(ASC(PHONETIC(口座名義人カナ)),2,1)</f>
        <v/>
      </c>
      <c r="D33" s="244" t="str">
        <f>MID(ASC(PHONETIC(口座名義人カナ)),3,1)</f>
        <v/>
      </c>
      <c r="E33" s="244" t="str">
        <f>MID(ASC(PHONETIC(口座名義人カナ)),4,1)</f>
        <v/>
      </c>
      <c r="F33" s="244" t="str">
        <f>MID(ASC(PHONETIC(口座名義人カナ)),5,1)</f>
        <v/>
      </c>
      <c r="G33" s="244" t="str">
        <f>MID(ASC(PHONETIC(口座名義人カナ)),6,1)</f>
        <v/>
      </c>
      <c r="H33" s="244" t="str">
        <f>MID(ASC(PHONETIC(口座名義人カナ)),7,1)</f>
        <v/>
      </c>
      <c r="I33" s="244" t="str">
        <f>MID(ASC(PHONETIC(口座名義人カナ)),8,1)</f>
        <v/>
      </c>
      <c r="J33" s="244" t="str">
        <f>MID(ASC(PHONETIC(口座名義人カナ)),9,1)</f>
        <v/>
      </c>
      <c r="K33" s="244" t="str">
        <f>MID(ASC(PHONETIC(口座名義人カナ)),10,1)</f>
        <v/>
      </c>
      <c r="L33" s="244" t="str">
        <f>MID(ASC(PHONETIC(口座名義人カナ)),11,1)</f>
        <v/>
      </c>
      <c r="M33" s="244" t="str">
        <f>MID(ASC(PHONETIC(口座名義人カナ)),12,1)</f>
        <v/>
      </c>
      <c r="N33" s="244" t="str">
        <f>MID(ASC(PHONETIC(口座名義人カナ)),13,1)</f>
        <v/>
      </c>
      <c r="O33" s="244" t="str">
        <f>MID(ASC(PHONETIC(口座名義人カナ)),14,1)</f>
        <v/>
      </c>
      <c r="P33" s="244" t="str">
        <f>MID(ASC(PHONETIC(口座名義人カナ)),15,1)</f>
        <v/>
      </c>
      <c r="Q33" s="244" t="str">
        <f>MID(ASC(PHONETIC(口座名義人カナ)),16,1)</f>
        <v/>
      </c>
      <c r="R33" s="244" t="str">
        <f>MID(ASC(PHONETIC(口座名義人カナ)),17,1)</f>
        <v/>
      </c>
      <c r="S33" s="244" t="str">
        <f>MID(ASC(PHONETIC(口座名義人カナ)),18,1)</f>
        <v/>
      </c>
      <c r="T33" s="244" t="str">
        <f>MID(ASC(PHONETIC(口座名義人カナ)),19,1)</f>
        <v/>
      </c>
      <c r="U33" s="244" t="str">
        <f>MID(ASC(PHONETIC(口座名義人カナ)),20,1)</f>
        <v/>
      </c>
      <c r="V33" s="244" t="str">
        <f>MID(ASC(PHONETIC(口座名義人カナ)),21,1)</f>
        <v/>
      </c>
      <c r="W33" s="244" t="str">
        <f>MID(ASC(PHONETIC(口座名義人カナ)),22,1)</f>
        <v/>
      </c>
      <c r="X33" s="244" t="str">
        <f>MID(ASC(PHONETIC(口座名義人カナ)),23,1)</f>
        <v/>
      </c>
      <c r="Y33" s="244" t="str">
        <f>MID(ASC(PHONETIC(口座名義人カナ)),24,1)</f>
        <v/>
      </c>
      <c r="Z33" s="244" t="str">
        <f>MID(ASC(PHONETIC(口座名義人カナ)),25,1)</f>
        <v/>
      </c>
      <c r="AA33" s="244" t="str">
        <f>MID(ASC(PHONETIC(口座名義人カナ)),26,1)</f>
        <v/>
      </c>
      <c r="AB33" s="244" t="str">
        <f>MID(ASC(PHONETIC(口座名義人カナ)),27,1)</f>
        <v/>
      </c>
      <c r="AC33" s="244" t="str">
        <f>MID(ASC(PHONETIC(口座名義人カナ)),28,1)</f>
        <v/>
      </c>
      <c r="AD33" s="244" t="str">
        <f>MID(ASC(PHONETIC(口座名義人カナ)),29,1)</f>
        <v/>
      </c>
      <c r="AE33" s="244" t="str">
        <f>MID(ASC(PHONETIC(口座名義人カナ)),30,1)</f>
        <v/>
      </c>
      <c r="AF33" s="244" t="str">
        <f>MID(ASC(PHONETIC(口座名義人カナ)),31,1)</f>
        <v/>
      </c>
      <c r="AG33" s="244" t="str">
        <f>MID(ASC(PHONETIC(口座名義人カナ)),32,1)</f>
        <v/>
      </c>
      <c r="AH33" s="244" t="str">
        <f>MID(ASC(PHONETIC(口座名義人カナ)),33,1)</f>
        <v/>
      </c>
      <c r="AI33" s="244" t="str">
        <f>MID(ASC(PHONETIC(口座名義人カナ)),34,1)</f>
        <v/>
      </c>
      <c r="AJ33" s="244" t="str">
        <f>MID(ASC(PHONETIC(口座名義人カナ)),35,1)</f>
        <v/>
      </c>
      <c r="AK33" s="244" t="str">
        <f>MID(ASC(PHONETIC(口座名義人カナ)),36,1)</f>
        <v/>
      </c>
      <c r="AL33" s="244" t="str">
        <f>MID(ASC(PHONETIC(口座名義人カナ)),37,1)</f>
        <v/>
      </c>
      <c r="AM33" s="244" t="str">
        <f>MID(ASC(PHONETIC(口座名義人カナ)),38,1)</f>
        <v/>
      </c>
      <c r="AN33" s="244" t="str">
        <f>MID(ASC(PHONETIC(口座名義人カナ)),39,1)</f>
        <v/>
      </c>
      <c r="AO33" s="258" t="str">
        <f>MID(ASC(PHONETIC(口座名義人カナ)),40,1)</f>
        <v/>
      </c>
      <c r="AP33" s="349"/>
      <c r="AQ33" s="20"/>
      <c r="AR33" s="334" t="s">
        <v>31</v>
      </c>
      <c r="AS33" s="334"/>
      <c r="AT33" s="334"/>
      <c r="AU33" s="17"/>
      <c r="AV33" s="393" t="str">
        <f>IF(ISBLANK(申請者_氏名),"",申請者_氏名)</f>
        <v/>
      </c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</row>
    <row r="34" spans="1:72" s="19" customFormat="1" ht="15" customHeight="1" thickBot="1" x14ac:dyDescent="0.25">
      <c r="A34" s="36"/>
      <c r="B34" s="261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45"/>
      <c r="AG34" s="245"/>
      <c r="AH34" s="245"/>
      <c r="AI34" s="245"/>
      <c r="AJ34" s="245"/>
      <c r="AK34" s="245"/>
      <c r="AL34" s="245"/>
      <c r="AM34" s="245"/>
      <c r="AN34" s="245"/>
      <c r="AO34" s="259"/>
      <c r="AP34" s="349"/>
      <c r="AQ34" s="20"/>
      <c r="AR34" s="334"/>
      <c r="AS34" s="334"/>
      <c r="AT34" s="334"/>
      <c r="AU34" s="17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</row>
    <row r="35" spans="1:72" s="19" customFormat="1" ht="15" customHeight="1" thickTop="1" x14ac:dyDescent="0.2">
      <c r="A35" s="1"/>
      <c r="B35" s="350" t="s">
        <v>32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255" t="s">
        <v>16</v>
      </c>
      <c r="AG35" s="256"/>
      <c r="AH35" s="256"/>
      <c r="AI35" s="256"/>
      <c r="AJ35" s="256"/>
      <c r="AK35" s="256"/>
      <c r="AL35" s="257"/>
      <c r="AM35" s="7"/>
      <c r="AN35" s="7"/>
      <c r="AO35" s="7"/>
      <c r="AP35" s="25"/>
      <c r="AQ35" s="113"/>
      <c r="AR35" s="297" t="s">
        <v>126</v>
      </c>
      <c r="AS35" s="297"/>
      <c r="AT35" s="297"/>
      <c r="AU35" s="2"/>
      <c r="AV35" s="394" t="str">
        <f>IF(ISBLANK(申請者_電話番号),"",申請者_電話番号)</f>
        <v/>
      </c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</row>
    <row r="36" spans="1:72" s="19" customFormat="1" ht="15" customHeight="1" x14ac:dyDescent="0.2">
      <c r="A36" s="1"/>
      <c r="B36" s="335" t="str">
        <f>IF(ISBLANK(金融機関名_前払金),"",金融機関名_前払金)</f>
        <v/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 t="str">
        <f>IF(ISBLANK(店舗名_前払金),"",店舗名_前払金)</f>
        <v/>
      </c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9"/>
      <c r="AF36" s="341" t="str">
        <f>MID(ASC(金融機関コード_前払金),1,1)</f>
        <v/>
      </c>
      <c r="AG36" s="343" t="str">
        <f>MID(ASC(金融機関コード_前払金),2,1)</f>
        <v/>
      </c>
      <c r="AH36" s="343" t="str">
        <f>MID(ASC(金融機関コード_前払金),3,1)</f>
        <v/>
      </c>
      <c r="AI36" s="345" t="str">
        <f>MID(ASC(金融機関コード_前払金),4,1)</f>
        <v/>
      </c>
      <c r="AJ36" s="347" t="str">
        <f>MID(ASC(金融機関コード_前払金),5,1)</f>
        <v/>
      </c>
      <c r="AK36" s="343" t="str">
        <f>MID(ASC(金融機関コード_前払金),6,1)</f>
        <v/>
      </c>
      <c r="AL36" s="345" t="str">
        <f>MID(ASC(金融機関コード_前払金),7,1)</f>
        <v/>
      </c>
      <c r="AM36" s="1"/>
      <c r="AN36" s="1"/>
      <c r="AO36" s="1"/>
      <c r="AP36" s="1"/>
      <c r="AQ36" s="113"/>
      <c r="AR36" s="297"/>
      <c r="AS36" s="297"/>
      <c r="AT36" s="297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</row>
    <row r="37" spans="1:72" s="114" customFormat="1" ht="15" customHeight="1" thickBot="1" x14ac:dyDescent="0.25">
      <c r="A37" s="115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40"/>
      <c r="AF37" s="342"/>
      <c r="AG37" s="344"/>
      <c r="AH37" s="344"/>
      <c r="AI37" s="346"/>
      <c r="AJ37" s="348"/>
      <c r="AK37" s="344"/>
      <c r="AL37" s="346"/>
      <c r="AM37" s="115"/>
      <c r="AN37" s="115"/>
      <c r="AO37" s="115"/>
      <c r="AP37" s="115"/>
      <c r="AQ37" s="115"/>
    </row>
    <row r="38" spans="1:72" s="19" customFormat="1" ht="15" customHeight="1" thickTop="1" thickBot="1" x14ac:dyDescent="0.25">
      <c r="A38" s="1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376" t="s">
        <v>45</v>
      </c>
      <c r="AG38" s="377"/>
      <c r="AH38" s="377"/>
      <c r="AI38" s="377"/>
      <c r="AJ38" s="377"/>
      <c r="AK38" s="377"/>
      <c r="AL38" s="378"/>
      <c r="AM38" s="8"/>
      <c r="AN38" s="1"/>
      <c r="AO38" s="1"/>
      <c r="AP38" s="1"/>
      <c r="AS38" s="392" t="s">
        <v>123</v>
      </c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</row>
    <row r="39" spans="1:72" s="19" customFormat="1" ht="15" customHeight="1" thickTop="1" x14ac:dyDescent="0.2">
      <c r="A39" s="1"/>
      <c r="B39" s="363" t="str">
        <f>LEFT(預金種別_前払金,1)</f>
        <v/>
      </c>
      <c r="C39" s="364"/>
      <c r="D39" s="365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81" t="str">
        <f>IF(ISBLANK(口座番号_前払金),"",MID(REPT("0",IF(7-LEN(口座番号_前払金)&gt;0,7-LEN(口座番号_前払金),0))&amp;ASC(口座番号_前払金),1,1))</f>
        <v/>
      </c>
      <c r="AG39" s="244" t="str">
        <f>IF(ISBLANK(口座番号_前払金),"",MID(REPT("0",IF(7-LEN(口座番号_前払金)&gt;0,7-LEN(口座番号_前払金),0))&amp;ASC(口座番号_前払金),2,1))</f>
        <v/>
      </c>
      <c r="AH39" s="244" t="str">
        <f>IF(ISBLANK(口座番号_前払金),"",MID(REPT("0",IF(7-LEN(口座番号_前払金)&gt;0,7-LEN(口座番号_前払金),0))&amp;ASC(口座番号_前払金),3,1))</f>
        <v/>
      </c>
      <c r="AI39" s="244" t="str">
        <f>IF(ISBLANK(口座番号_前払金),"",MID(REPT("0",IF(7-LEN(口座番号_前払金)&gt;0,7-LEN(口座番号_前払金),0))&amp;ASC(口座番号_前払金),4,1))</f>
        <v/>
      </c>
      <c r="AJ39" s="244" t="str">
        <f>IF(ISBLANK(口座番号_前払金),"",MID(REPT("0",IF(7-LEN(口座番号_前払金)&gt;0,7-LEN(口座番号_前払金),0))&amp;ASC(口座番号_前払金),5,1))</f>
        <v/>
      </c>
      <c r="AK39" s="244" t="str">
        <f>IF(ISBLANK(口座番号_前払金),"",MID(REPT("0",IF(7-LEN(口座番号_前払金)&gt;0,7-LEN(口座番号_前払金),0))&amp;ASC(口座番号_前払金),6,1))</f>
        <v/>
      </c>
      <c r="AL39" s="258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17"/>
    </row>
    <row r="40" spans="1:72" s="114" customFormat="1" ht="15" customHeight="1" thickBot="1" x14ac:dyDescent="0.25">
      <c r="A40" s="115"/>
      <c r="B40" s="366"/>
      <c r="C40" s="367"/>
      <c r="D40" s="368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2"/>
      <c r="AG40" s="245"/>
      <c r="AH40" s="245"/>
      <c r="AI40" s="245"/>
      <c r="AJ40" s="245"/>
      <c r="AK40" s="245"/>
      <c r="AL40" s="259"/>
      <c r="AM40" s="115"/>
      <c r="AN40" s="115"/>
      <c r="AO40" s="115"/>
      <c r="AP40" s="115"/>
      <c r="AR40" s="19"/>
      <c r="AT40" s="395" t="s">
        <v>120</v>
      </c>
      <c r="AU40" s="395"/>
      <c r="AV40" s="395"/>
      <c r="AW40" s="395"/>
      <c r="AX40" s="118"/>
      <c r="AY40" s="393" t="str">
        <f>IF(ISBLANK(法人担当者_所属氏名),"",法人担当者_所属氏名)</f>
        <v/>
      </c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</row>
    <row r="41" spans="1:72" s="19" customFormat="1" ht="15" customHeight="1" thickTop="1" x14ac:dyDescent="0.2">
      <c r="A41" s="1"/>
      <c r="B41" s="316" t="s">
        <v>21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317"/>
      <c r="AB41" s="316" t="s">
        <v>22</v>
      </c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72"/>
      <c r="AN41" s="272"/>
      <c r="AO41" s="273"/>
      <c r="AR41" s="114"/>
      <c r="AS41" s="118"/>
      <c r="AT41" s="396" t="s">
        <v>125</v>
      </c>
      <c r="AU41" s="396"/>
      <c r="AV41" s="396"/>
      <c r="AW41" s="396"/>
      <c r="AX41" s="118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</row>
    <row r="42" spans="1:72" s="19" customFormat="1" ht="15" customHeight="1" x14ac:dyDescent="0.2">
      <c r="A42" s="1"/>
      <c r="B42" s="386" t="str">
        <f>IF(ISBLANK(関連債権者_氏名),"",関連債権者_氏名)</f>
        <v/>
      </c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8"/>
      <c r="AB42" s="347" t="str">
        <f>MID(UPPER(ASC(関連債権者_債権者コード)),1,1)</f>
        <v/>
      </c>
      <c r="AC42" s="343" t="str">
        <f>MID(UPPER(ASC(関連債権者_債権者コード)),2,1)</f>
        <v/>
      </c>
      <c r="AD42" s="343" t="str">
        <f>MID(UPPER(ASC(関連債権者_債権者コード)),3,1)</f>
        <v/>
      </c>
      <c r="AE42" s="343" t="str">
        <f>MID(UPPER(ASC(関連債権者_債権者コード)),4,1)</f>
        <v/>
      </c>
      <c r="AF42" s="343" t="str">
        <f>MID(UPPER(ASC(関連債権者_債権者コード)),5,1)</f>
        <v/>
      </c>
      <c r="AG42" s="343" t="str">
        <f>MID(UPPER(ASC(関連債権者_債権者コード)),6,1)</f>
        <v/>
      </c>
      <c r="AH42" s="343" t="str">
        <f>MID(UPPER(ASC(関連債権者_債権者コード)),7,1)</f>
        <v/>
      </c>
      <c r="AI42" s="343" t="str">
        <f>MID(UPPER(ASC(関連債権者_債権者コード)),8,1)</f>
        <v/>
      </c>
      <c r="AJ42" s="343" t="str">
        <f>MID(UPPER(ASC(関連債権者_債権者コード)),9,1)</f>
        <v/>
      </c>
      <c r="AK42" s="343" t="str">
        <f>MID(UPPER(ASC(関連債権者_債権者コード)),10,1)</f>
        <v/>
      </c>
      <c r="AL42" s="345" t="str">
        <f>MID(UPPER(ASC(関連債権者_債権者コード)),11,1)</f>
        <v/>
      </c>
      <c r="AM42" s="360" t="s">
        <v>46</v>
      </c>
      <c r="AN42" s="347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345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334" t="s">
        <v>130</v>
      </c>
      <c r="AT42" s="334"/>
      <c r="AU42" s="334"/>
      <c r="AV42" s="334"/>
      <c r="AW42" s="334"/>
      <c r="AX42" s="17"/>
      <c r="AY42" s="393" t="str">
        <f>IF(ISBLANK(法人担当者_電話番号),"",法人担当者_電話番号)</f>
        <v/>
      </c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</row>
    <row r="43" spans="1:72" s="114" customFormat="1" ht="15" customHeight="1" x14ac:dyDescent="0.2">
      <c r="A43" s="115"/>
      <c r="B43" s="389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1"/>
      <c r="AB43" s="362"/>
      <c r="AC43" s="358"/>
      <c r="AD43" s="358"/>
      <c r="AE43" s="358"/>
      <c r="AF43" s="358"/>
      <c r="AG43" s="358"/>
      <c r="AH43" s="358"/>
      <c r="AI43" s="358"/>
      <c r="AJ43" s="358"/>
      <c r="AK43" s="358"/>
      <c r="AL43" s="359"/>
      <c r="AM43" s="361"/>
      <c r="AN43" s="362"/>
      <c r="AO43" s="359"/>
      <c r="AQ43" s="17"/>
      <c r="AR43" s="19"/>
      <c r="AS43" s="334"/>
      <c r="AT43" s="334"/>
      <c r="AU43" s="334"/>
      <c r="AV43" s="334"/>
      <c r="AW43" s="334"/>
      <c r="AX43" s="17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313" t="s">
        <v>23</v>
      </c>
      <c r="C44" s="314"/>
      <c r="D44" s="314"/>
      <c r="E44" s="314"/>
      <c r="F44" s="314"/>
      <c r="G44" s="314"/>
      <c r="H44" s="386" t="str">
        <f>IF(ISBLANK(備考),"",備考)</f>
        <v/>
      </c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8"/>
      <c r="AQ44" s="17"/>
      <c r="AR44" s="17"/>
      <c r="AS44" s="17"/>
      <c r="AT44" s="334" t="s">
        <v>121</v>
      </c>
      <c r="AU44" s="334"/>
      <c r="AV44" s="334"/>
      <c r="AW44" s="334"/>
      <c r="AX44" s="17"/>
      <c r="AY44" s="393" t="str">
        <f>IF(ISBLANK(法人担当者_Email),"",法人担当者_Email)</f>
        <v/>
      </c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17"/>
      <c r="BP44" s="17"/>
      <c r="BQ44" s="17"/>
      <c r="BR44" s="17"/>
      <c r="BS44" s="17"/>
      <c r="BT44" s="17"/>
    </row>
    <row r="45" spans="1:72" s="114" customFormat="1" ht="15" customHeight="1" x14ac:dyDescent="0.2">
      <c r="A45" s="115"/>
      <c r="B45" s="316"/>
      <c r="C45" s="282"/>
      <c r="D45" s="282"/>
      <c r="E45" s="282"/>
      <c r="F45" s="282"/>
      <c r="G45" s="282"/>
      <c r="H45" s="389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1"/>
      <c r="AQ45" s="17"/>
      <c r="AR45" s="17"/>
      <c r="AS45" s="17"/>
      <c r="AT45" s="334"/>
      <c r="AU45" s="334"/>
      <c r="AV45" s="334"/>
      <c r="AW45" s="334"/>
      <c r="AX45" s="17"/>
      <c r="AY45" s="393"/>
      <c r="AZ45" s="393"/>
      <c r="BA45" s="393"/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17"/>
      <c r="BP45" s="17"/>
      <c r="BQ45" s="17"/>
      <c r="BR45" s="17"/>
      <c r="BS45" s="17"/>
      <c r="BT45" s="17"/>
    </row>
    <row r="46" spans="1:72" ht="13.5" customHeight="1" x14ac:dyDescent="0.2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64" customWidth="1"/>
    <col min="68" max="16384" width="2.44140625" style="64"/>
  </cols>
  <sheetData>
    <row r="1" spans="1:67" s="134" customFormat="1" ht="15" customHeight="1" x14ac:dyDescent="0.2">
      <c r="T1" s="397" t="s">
        <v>25</v>
      </c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397"/>
      <c r="AM1" s="397"/>
      <c r="AN1" s="397"/>
      <c r="AO1" s="397"/>
      <c r="AP1" s="397"/>
      <c r="AQ1" s="397"/>
      <c r="AR1" s="397"/>
      <c r="AS1" s="397"/>
      <c r="AT1" s="397"/>
      <c r="AU1" s="397"/>
      <c r="AV1" s="397"/>
    </row>
    <row r="2" spans="1:67" s="134" customFormat="1" ht="15" customHeight="1" x14ac:dyDescent="0.2">
      <c r="B2" s="398" t="s">
        <v>1</v>
      </c>
      <c r="C2" s="399"/>
      <c r="D2" s="399"/>
      <c r="E2" s="399"/>
      <c r="F2" s="399"/>
      <c r="G2" s="399"/>
      <c r="H2" s="399"/>
      <c r="I2" s="400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7"/>
      <c r="AV2" s="397"/>
      <c r="AZ2" s="401" t="s">
        <v>131</v>
      </c>
      <c r="BA2" s="404" t="s">
        <v>24</v>
      </c>
      <c r="BB2" s="405"/>
      <c r="BC2" s="405"/>
      <c r="BD2" s="405"/>
      <c r="BE2" s="406"/>
      <c r="BF2" s="410" t="str">
        <f>IF(ISBLANK(執行機関名),"",執行機関名)</f>
        <v/>
      </c>
      <c r="BG2" s="410"/>
      <c r="BH2" s="410"/>
      <c r="BI2" s="410"/>
      <c r="BJ2" s="410"/>
      <c r="BK2" s="410"/>
      <c r="BL2" s="410"/>
      <c r="BM2" s="410"/>
      <c r="BN2" s="410"/>
      <c r="BO2" s="411"/>
    </row>
    <row r="3" spans="1:67" s="134" customFormat="1" ht="15" customHeight="1" x14ac:dyDescent="0.2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402"/>
      <c r="BA3" s="407"/>
      <c r="BB3" s="408"/>
      <c r="BC3" s="408"/>
      <c r="BD3" s="408"/>
      <c r="BE3" s="409"/>
      <c r="BF3" s="412"/>
      <c r="BG3" s="412"/>
      <c r="BH3" s="412"/>
      <c r="BI3" s="412"/>
      <c r="BJ3" s="412"/>
      <c r="BK3" s="412"/>
      <c r="BL3" s="412"/>
      <c r="BM3" s="412"/>
      <c r="BN3" s="412"/>
      <c r="BO3" s="413"/>
    </row>
    <row r="4" spans="1:67" s="134" customFormat="1" ht="15" customHeight="1" x14ac:dyDescent="0.2">
      <c r="B4" s="398" t="s">
        <v>0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400"/>
      <c r="R4" s="398" t="s">
        <v>38</v>
      </c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400"/>
      <c r="AD4" s="133"/>
      <c r="AE4" s="133"/>
      <c r="AT4" s="133"/>
      <c r="AU4" s="133"/>
      <c r="AV4" s="133"/>
      <c r="AW4" s="133"/>
      <c r="AX4" s="133"/>
      <c r="AY4" s="133"/>
      <c r="AZ4" s="402"/>
      <c r="BA4" s="414" t="s">
        <v>47</v>
      </c>
      <c r="BB4" s="415"/>
      <c r="BC4" s="415"/>
      <c r="BD4" s="415"/>
      <c r="BE4" s="416"/>
      <c r="BF4" s="410" t="str">
        <f>IF(ISBLANK(電話番号内線),"",電話番号内線)</f>
        <v/>
      </c>
      <c r="BG4" s="410"/>
      <c r="BH4" s="410"/>
      <c r="BI4" s="410"/>
      <c r="BJ4" s="410"/>
      <c r="BK4" s="410"/>
      <c r="BL4" s="410"/>
      <c r="BM4" s="410"/>
      <c r="BN4" s="410"/>
      <c r="BO4" s="411"/>
    </row>
    <row r="5" spans="1:67" s="134" customFormat="1" ht="15" customHeight="1" x14ac:dyDescent="0.2">
      <c r="B5" s="420" t="str">
        <f>MID(UPPER(ASC(債権者コード)),1,1)</f>
        <v/>
      </c>
      <c r="C5" s="431" t="str">
        <f>MID(UPPER(ASC(債権者コード)),2,1)</f>
        <v/>
      </c>
      <c r="D5" s="431" t="str">
        <f>MID(UPPER(ASC(債権者コード)),3,1)</f>
        <v/>
      </c>
      <c r="E5" s="431" t="str">
        <f>MID(UPPER(ASC(債権者コード)),4,1)</f>
        <v/>
      </c>
      <c r="F5" s="431" t="str">
        <f>MID(UPPER(ASC(債権者コード)),5,1)</f>
        <v/>
      </c>
      <c r="G5" s="431" t="str">
        <f>MID(UPPER(ASC(債権者コード)),6,1)</f>
        <v/>
      </c>
      <c r="H5" s="431" t="str">
        <f>MID(UPPER(ASC(債権者コード)),7,1)</f>
        <v/>
      </c>
      <c r="I5" s="431" t="str">
        <f>MID(UPPER(ASC(債権者コード)),8,1)</f>
        <v/>
      </c>
      <c r="J5" s="431" t="str">
        <f>MID(UPPER(ASC(債権者コード)),9,1)</f>
        <v/>
      </c>
      <c r="K5" s="431" t="str">
        <f>MID(UPPER(ASC(債権者コード)),10,1)</f>
        <v/>
      </c>
      <c r="L5" s="433" t="str">
        <f>MID(UPPER(ASC(債権者コード)),11,1)</f>
        <v/>
      </c>
      <c r="M5" s="398" t="s">
        <v>37</v>
      </c>
      <c r="N5" s="435" t="str">
        <f>IF(ISBLANK(債権者コード_枝番),"",MID(REPT("0",IF(2-LEN(債権者コード_枝番)&gt;0,2-LEN(債権者コード_枝番),0))&amp;ASC(債権者コード_枝番),1,1))</f>
        <v/>
      </c>
      <c r="O5" s="425" t="str">
        <f>IF(ISBLANK(債権者コード_枝番),"",MID(REPT("0",IF(2-LEN(債権者コード_枝番)&gt;0,2-LEN(債権者コード_枝番),0))&amp;ASC(債権者コード_枝番),2,1))</f>
        <v/>
      </c>
      <c r="R5" s="426" t="str">
        <f>LEFT(処理区分,1)</f>
        <v/>
      </c>
      <c r="S5" s="426"/>
      <c r="T5" s="427" t="s">
        <v>50</v>
      </c>
      <c r="U5" s="427"/>
      <c r="V5" s="427"/>
      <c r="W5" s="427"/>
      <c r="X5" s="427"/>
      <c r="Y5" s="427"/>
      <c r="Z5" s="427"/>
      <c r="AA5" s="427"/>
      <c r="AB5" s="427"/>
      <c r="AC5" s="427"/>
      <c r="AZ5" s="402"/>
      <c r="BA5" s="417"/>
      <c r="BB5" s="418"/>
      <c r="BC5" s="418"/>
      <c r="BD5" s="418"/>
      <c r="BE5" s="419"/>
      <c r="BF5" s="412"/>
      <c r="BG5" s="412"/>
      <c r="BH5" s="412"/>
      <c r="BI5" s="412"/>
      <c r="BJ5" s="412"/>
      <c r="BK5" s="412"/>
      <c r="BL5" s="412"/>
      <c r="BM5" s="412"/>
      <c r="BN5" s="412"/>
      <c r="BO5" s="413"/>
    </row>
    <row r="6" spans="1:67" s="134" customFormat="1" ht="15" customHeight="1" x14ac:dyDescent="0.2">
      <c r="B6" s="421"/>
      <c r="C6" s="432"/>
      <c r="D6" s="432"/>
      <c r="E6" s="432"/>
      <c r="F6" s="432"/>
      <c r="G6" s="432"/>
      <c r="H6" s="432"/>
      <c r="I6" s="432"/>
      <c r="J6" s="432"/>
      <c r="K6" s="432"/>
      <c r="L6" s="434"/>
      <c r="M6" s="398"/>
      <c r="N6" s="435"/>
      <c r="O6" s="425"/>
      <c r="R6" s="426"/>
      <c r="S6" s="426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Z6" s="402"/>
      <c r="BA6" s="414" t="s">
        <v>39</v>
      </c>
      <c r="BB6" s="415"/>
      <c r="BC6" s="415"/>
      <c r="BD6" s="415"/>
      <c r="BE6" s="416"/>
      <c r="BF6" s="410" t="str">
        <f>IF(ISBLANK(担当者名),"",担当者名)</f>
        <v/>
      </c>
      <c r="BG6" s="410"/>
      <c r="BH6" s="410"/>
      <c r="BI6" s="410"/>
      <c r="BJ6" s="410"/>
      <c r="BK6" s="410"/>
      <c r="BL6" s="410"/>
      <c r="BM6" s="410"/>
      <c r="BN6" s="410"/>
      <c r="BO6" s="411"/>
    </row>
    <row r="7" spans="1:67" s="134" customFormat="1" ht="15" customHeight="1" thickBot="1" x14ac:dyDescent="0.25">
      <c r="AZ7" s="403"/>
      <c r="BA7" s="417"/>
      <c r="BB7" s="418"/>
      <c r="BC7" s="418"/>
      <c r="BD7" s="418"/>
      <c r="BE7" s="419"/>
      <c r="BF7" s="412"/>
      <c r="BG7" s="412"/>
      <c r="BH7" s="412"/>
      <c r="BI7" s="412"/>
      <c r="BJ7" s="412"/>
      <c r="BK7" s="412"/>
      <c r="BL7" s="412"/>
      <c r="BM7" s="412"/>
      <c r="BN7" s="412"/>
      <c r="BO7" s="413"/>
    </row>
    <row r="8" spans="1:67" s="134" customFormat="1" ht="15" customHeight="1" thickTop="1" x14ac:dyDescent="0.2">
      <c r="A8" s="20"/>
      <c r="B8" s="428" t="s">
        <v>6</v>
      </c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30"/>
    </row>
    <row r="9" spans="1:67" s="134" customFormat="1" ht="30" customHeight="1" x14ac:dyDescent="0.2">
      <c r="A9" s="110"/>
      <c r="B9" s="140"/>
      <c r="C9" s="399" t="s">
        <v>5</v>
      </c>
      <c r="D9" s="399"/>
      <c r="E9" s="399"/>
      <c r="F9" s="399"/>
      <c r="G9" s="399"/>
      <c r="H9" s="400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2">
      <c r="A10" s="142"/>
      <c r="B10" s="141"/>
      <c r="C10" s="408" t="s">
        <v>2</v>
      </c>
      <c r="D10" s="408"/>
      <c r="E10" s="408"/>
      <c r="F10" s="408"/>
      <c r="G10" s="408"/>
      <c r="H10" s="408"/>
      <c r="I10" s="422" t="str">
        <f>MID(DBCS(氏名１),1,1)</f>
        <v/>
      </c>
      <c r="J10" s="423"/>
      <c r="K10" s="424" t="str">
        <f>MID(DBCS(氏名１),2,1)</f>
        <v/>
      </c>
      <c r="L10" s="424"/>
      <c r="M10" s="424" t="str">
        <f>MID(DBCS(氏名１),3,1)</f>
        <v/>
      </c>
      <c r="N10" s="424"/>
      <c r="O10" s="424" t="str">
        <f>MID(DBCS(氏名１),4,1)</f>
        <v/>
      </c>
      <c r="P10" s="424"/>
      <c r="Q10" s="424" t="str">
        <f>MID(DBCS(氏名１),5,1)</f>
        <v/>
      </c>
      <c r="R10" s="424"/>
      <c r="S10" s="424" t="str">
        <f>MID(DBCS(氏名１),6,1)</f>
        <v/>
      </c>
      <c r="T10" s="424"/>
      <c r="U10" s="424" t="str">
        <f>MID(DBCS(氏名１),7,1)</f>
        <v/>
      </c>
      <c r="V10" s="424"/>
      <c r="W10" s="424" t="str">
        <f>MID(DBCS(氏名１),8,1)</f>
        <v/>
      </c>
      <c r="X10" s="424"/>
      <c r="Y10" s="424" t="str">
        <f>MID(DBCS(氏名１),9,1)</f>
        <v/>
      </c>
      <c r="Z10" s="424"/>
      <c r="AA10" s="424" t="str">
        <f>MID(DBCS(氏名１),10,1)</f>
        <v/>
      </c>
      <c r="AB10" s="424"/>
      <c r="AC10" s="424" t="str">
        <f>MID(DBCS(氏名１),11,1)</f>
        <v/>
      </c>
      <c r="AD10" s="424"/>
      <c r="AE10" s="424" t="str">
        <f>MID(DBCS(氏名１),12,1)</f>
        <v/>
      </c>
      <c r="AF10" s="424"/>
      <c r="AG10" s="424" t="str">
        <f>MID(DBCS(氏名１),13,1)</f>
        <v/>
      </c>
      <c r="AH10" s="424"/>
      <c r="AI10" s="424" t="str">
        <f>MID(DBCS(氏名１),14,1)</f>
        <v/>
      </c>
      <c r="AJ10" s="424"/>
      <c r="AK10" s="424" t="str">
        <f>MID(DBCS(氏名１),15,1)</f>
        <v/>
      </c>
      <c r="AL10" s="424"/>
      <c r="AM10" s="424" t="str">
        <f>MID(DBCS(氏名１),16,1)</f>
        <v/>
      </c>
      <c r="AN10" s="424"/>
      <c r="AO10" s="424" t="str">
        <f>MID(DBCS(氏名１),17,1)</f>
        <v/>
      </c>
      <c r="AP10" s="424"/>
      <c r="AQ10" s="424" t="str">
        <f>MID(DBCS(氏名１),18,1)</f>
        <v/>
      </c>
      <c r="AR10" s="424"/>
      <c r="AS10" s="424" t="str">
        <f>MID(DBCS(氏名１),19,1)</f>
        <v/>
      </c>
      <c r="AT10" s="424"/>
      <c r="AU10" s="424" t="str">
        <f>MID(DBCS(氏名１),20,1)</f>
        <v/>
      </c>
      <c r="AV10" s="445"/>
      <c r="AW10" s="349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</row>
    <row r="11" spans="1:67" s="134" customFormat="1" ht="15" customHeight="1" x14ac:dyDescent="0.2">
      <c r="A11" s="142"/>
      <c r="B11" s="437" t="s">
        <v>7</v>
      </c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9"/>
    </row>
    <row r="12" spans="1:67" s="134" customFormat="1" ht="30" customHeight="1" x14ac:dyDescent="0.2">
      <c r="A12" s="142"/>
      <c r="B12" s="33"/>
      <c r="C12" s="399" t="s">
        <v>4</v>
      </c>
      <c r="D12" s="399"/>
      <c r="E12" s="399"/>
      <c r="F12" s="399"/>
      <c r="G12" s="399"/>
      <c r="H12" s="400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5">
      <c r="A13" s="142"/>
      <c r="B13" s="34"/>
      <c r="C13" s="440" t="s">
        <v>3</v>
      </c>
      <c r="D13" s="440"/>
      <c r="E13" s="440"/>
      <c r="F13" s="440"/>
      <c r="G13" s="440"/>
      <c r="H13" s="441"/>
      <c r="I13" s="442" t="str">
        <f>MID(DBCS(氏名２),1,1)</f>
        <v/>
      </c>
      <c r="J13" s="443"/>
      <c r="K13" s="444" t="str">
        <f>MID(DBCS(氏名２),2,1)</f>
        <v/>
      </c>
      <c r="L13" s="444"/>
      <c r="M13" s="444" t="str">
        <f>MID(DBCS(氏名２),3,1)</f>
        <v/>
      </c>
      <c r="N13" s="444"/>
      <c r="O13" s="444" t="str">
        <f>MID(DBCS(氏名２),4,1)</f>
        <v/>
      </c>
      <c r="P13" s="444"/>
      <c r="Q13" s="444" t="str">
        <f>MID(DBCS(氏名２),5,1)</f>
        <v/>
      </c>
      <c r="R13" s="444"/>
      <c r="S13" s="444" t="str">
        <f>MID(DBCS(氏名２),6,1)</f>
        <v/>
      </c>
      <c r="T13" s="444"/>
      <c r="U13" s="444" t="str">
        <f>MID(DBCS(氏名２),7,1)</f>
        <v/>
      </c>
      <c r="V13" s="444"/>
      <c r="W13" s="444" t="str">
        <f>MID(DBCS(氏名２),8,1)</f>
        <v/>
      </c>
      <c r="X13" s="444"/>
      <c r="Y13" s="444" t="str">
        <f>MID(DBCS(氏名２),9,1)</f>
        <v/>
      </c>
      <c r="Z13" s="444"/>
      <c r="AA13" s="444" t="str">
        <f>MID(DBCS(氏名２),10,1)</f>
        <v/>
      </c>
      <c r="AB13" s="444"/>
      <c r="AC13" s="444" t="str">
        <f>MID(DBCS(氏名２),11,1)</f>
        <v/>
      </c>
      <c r="AD13" s="444"/>
      <c r="AE13" s="444" t="str">
        <f>MID(DBCS(氏名２),12,1)</f>
        <v/>
      </c>
      <c r="AF13" s="444"/>
      <c r="AG13" s="444" t="str">
        <f>MID(DBCS(氏名２),13,1)</f>
        <v/>
      </c>
      <c r="AH13" s="444"/>
      <c r="AI13" s="444" t="str">
        <f>MID(DBCS(氏名２),14,1)</f>
        <v/>
      </c>
      <c r="AJ13" s="444"/>
      <c r="AK13" s="444" t="str">
        <f>MID(DBCS(氏名２),15,1)</f>
        <v/>
      </c>
      <c r="AL13" s="444"/>
      <c r="AM13" s="444" t="str">
        <f>MID(DBCS(氏名２),16,1)</f>
        <v/>
      </c>
      <c r="AN13" s="444"/>
      <c r="AO13" s="444" t="str">
        <f>MID(DBCS(氏名２),17,1)</f>
        <v/>
      </c>
      <c r="AP13" s="444"/>
      <c r="AQ13" s="444" t="str">
        <f>MID(DBCS(氏名２),18,1)</f>
        <v/>
      </c>
      <c r="AR13" s="444"/>
      <c r="AS13" s="444" t="str">
        <f>MID(DBCS(氏名２),19,1)</f>
        <v/>
      </c>
      <c r="AT13" s="444"/>
      <c r="AU13" s="444" t="str">
        <f>MID(DBCS(氏名２),20,1)</f>
        <v/>
      </c>
      <c r="AV13" s="453"/>
      <c r="AW13" s="349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</row>
    <row r="14" spans="1:67" s="134" customFormat="1" ht="15" customHeight="1" thickTop="1" x14ac:dyDescent="0.2">
      <c r="A14" s="20"/>
      <c r="B14" s="446" t="s">
        <v>40</v>
      </c>
      <c r="C14" s="447"/>
      <c r="D14" s="447"/>
      <c r="E14" s="447"/>
      <c r="F14" s="448"/>
      <c r="G14" s="449" t="s">
        <v>8</v>
      </c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1" t="s">
        <v>41</v>
      </c>
      <c r="S14" s="447"/>
      <c r="T14" s="447"/>
      <c r="U14" s="447"/>
      <c r="V14" s="447"/>
      <c r="W14" s="447"/>
      <c r="X14" s="447"/>
      <c r="Y14" s="452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5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5">
      <c r="A16" s="142"/>
      <c r="B16" s="454" t="s">
        <v>10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2">
      <c r="A17" s="142"/>
      <c r="B17" s="140"/>
      <c r="C17" s="399" t="s">
        <v>5</v>
      </c>
      <c r="D17" s="399"/>
      <c r="E17" s="399"/>
      <c r="F17" s="399"/>
      <c r="G17" s="399"/>
      <c r="H17" s="400"/>
      <c r="I17" s="456"/>
      <c r="J17" s="457"/>
      <c r="K17" s="457"/>
      <c r="L17" s="457"/>
      <c r="M17" s="457"/>
      <c r="N17" s="457"/>
      <c r="O17" s="457"/>
      <c r="P17" s="457"/>
      <c r="Q17" s="457"/>
      <c r="R17" s="458" t="str">
        <f>ASC(PHONETIC(区市町村フリガナ))</f>
        <v/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58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9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5">
      <c r="A18" s="142"/>
      <c r="B18" s="140"/>
      <c r="C18" s="399" t="s">
        <v>11</v>
      </c>
      <c r="D18" s="399"/>
      <c r="E18" s="399"/>
      <c r="F18" s="399"/>
      <c r="G18" s="399"/>
      <c r="H18" s="399"/>
      <c r="I18" s="460" t="str">
        <f>IF(ISBLANK(都道府県),"",都道府県)</f>
        <v/>
      </c>
      <c r="J18" s="461"/>
      <c r="K18" s="461"/>
      <c r="L18" s="461"/>
      <c r="M18" s="461"/>
      <c r="N18" s="461"/>
      <c r="O18" s="461"/>
      <c r="P18" s="462" t="str">
        <f>IF(ISBLANK(都道府県),"都道"&amp;CHAR(10)&amp;"府県","")</f>
        <v>都道
府県</v>
      </c>
      <c r="Q18" s="462"/>
      <c r="R18" s="461" t="str">
        <f>IF(ISBLANK(区市町村),"",区市町村)</f>
        <v/>
      </c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3"/>
      <c r="AU18" s="276" t="s">
        <v>12</v>
      </c>
      <c r="AV18" s="276"/>
      <c r="AW18" s="276"/>
      <c r="AX18" s="276"/>
      <c r="AY18" s="276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2">
      <c r="A19" s="142"/>
      <c r="B19" s="437" t="s">
        <v>14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  <c r="BD19" s="438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2">
      <c r="A20" s="142"/>
      <c r="B20" s="140"/>
      <c r="C20" s="399" t="s">
        <v>5</v>
      </c>
      <c r="D20" s="399"/>
      <c r="E20" s="399"/>
      <c r="F20" s="399"/>
      <c r="G20" s="399"/>
      <c r="H20" s="400"/>
      <c r="I20" s="460" t="str">
        <f>ASC(PHONETIC(番地フリガナ))</f>
        <v/>
      </c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  <c r="AT20" s="461"/>
      <c r="AU20" s="461"/>
      <c r="AV20" s="461"/>
      <c r="AW20" s="461"/>
      <c r="AX20" s="461"/>
      <c r="AY20" s="461"/>
      <c r="AZ20" s="461"/>
      <c r="BA20" s="461"/>
      <c r="BB20" s="461"/>
      <c r="BC20" s="461"/>
      <c r="BD20" s="461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2">
      <c r="A21" s="142"/>
      <c r="B21" s="140"/>
      <c r="C21" s="399" t="s">
        <v>13</v>
      </c>
      <c r="D21" s="399"/>
      <c r="E21" s="399"/>
      <c r="F21" s="399"/>
      <c r="G21" s="399"/>
      <c r="H21" s="400"/>
      <c r="I21" s="464" t="str">
        <f>MID(DBCS(番地),1,1)</f>
        <v/>
      </c>
      <c r="J21" s="465"/>
      <c r="K21" s="465" t="str">
        <f>MID(DBCS(番地),2,1)</f>
        <v/>
      </c>
      <c r="L21" s="465"/>
      <c r="M21" s="465" t="str">
        <f>MID(DBCS(番地),3,1)</f>
        <v/>
      </c>
      <c r="N21" s="465"/>
      <c r="O21" s="465" t="str">
        <f>MID(DBCS(番地),4,1)</f>
        <v/>
      </c>
      <c r="P21" s="465"/>
      <c r="Q21" s="465" t="str">
        <f>MID(DBCS(番地),5,1)</f>
        <v/>
      </c>
      <c r="R21" s="465"/>
      <c r="S21" s="465" t="str">
        <f>MID(DBCS(番地),6,1)</f>
        <v/>
      </c>
      <c r="T21" s="465"/>
      <c r="U21" s="465" t="str">
        <f>MID(DBCS(番地),7,1)</f>
        <v/>
      </c>
      <c r="V21" s="465"/>
      <c r="W21" s="465" t="str">
        <f>MID(DBCS(番地),8,1)</f>
        <v/>
      </c>
      <c r="X21" s="465"/>
      <c r="Y21" s="465" t="str">
        <f>MID(DBCS(番地),9,1)</f>
        <v/>
      </c>
      <c r="Z21" s="465"/>
      <c r="AA21" s="465" t="str">
        <f>MID(DBCS(番地),10,1)</f>
        <v/>
      </c>
      <c r="AB21" s="465"/>
      <c r="AC21" s="465" t="str">
        <f>MID(DBCS(番地),11,1)</f>
        <v/>
      </c>
      <c r="AD21" s="465"/>
      <c r="AE21" s="465" t="str">
        <f>MID(DBCS(番地),12,1)</f>
        <v/>
      </c>
      <c r="AF21" s="465"/>
      <c r="AG21" s="465" t="str">
        <f>MID(DBCS(番地),13,1)</f>
        <v/>
      </c>
      <c r="AH21" s="465"/>
      <c r="AI21" s="465" t="str">
        <f>MID(DBCS(番地),14,1)</f>
        <v/>
      </c>
      <c r="AJ21" s="465"/>
      <c r="AK21" s="465" t="str">
        <f>MID(DBCS(番地),15,1)</f>
        <v/>
      </c>
      <c r="AL21" s="465"/>
      <c r="AM21" s="465" t="str">
        <f>MID(DBCS(番地),16,1)</f>
        <v/>
      </c>
      <c r="AN21" s="465"/>
      <c r="AO21" s="465" t="str">
        <f>MID(DBCS(番地),17,1)</f>
        <v/>
      </c>
      <c r="AP21" s="465"/>
      <c r="AQ21" s="465" t="str">
        <f>MID(DBCS(番地),18,1)</f>
        <v/>
      </c>
      <c r="AR21" s="465"/>
      <c r="AS21" s="465" t="str">
        <f>MID(DBCS(番地),19,1)</f>
        <v/>
      </c>
      <c r="AT21" s="465"/>
      <c r="AU21" s="465" t="str">
        <f>MID(DBCS(番地),20,1)</f>
        <v/>
      </c>
      <c r="AV21" s="465"/>
      <c r="AW21" s="465" t="str">
        <f>MID(DBCS(番地),21,1)</f>
        <v/>
      </c>
      <c r="AX21" s="465"/>
      <c r="AY21" s="465" t="str">
        <f>MID(DBCS(番地),22,1)</f>
        <v/>
      </c>
      <c r="AZ21" s="465"/>
      <c r="BA21" s="465" t="str">
        <f>MID(DBCS(番地),23,1)</f>
        <v/>
      </c>
      <c r="BB21" s="465"/>
      <c r="BC21" s="465" t="str">
        <f>MID(DBCS(番地),24,1)</f>
        <v/>
      </c>
      <c r="BD21" s="466"/>
      <c r="BE21" s="349"/>
      <c r="BF21" s="467"/>
      <c r="BG21" s="436"/>
      <c r="BH21" s="436"/>
      <c r="BI21" s="436"/>
      <c r="BJ21" s="436"/>
      <c r="BK21" s="436"/>
      <c r="BL21" s="436"/>
      <c r="BM21" s="436"/>
      <c r="BN21" s="436"/>
    </row>
    <row r="22" spans="1:66" s="134" customFormat="1" ht="15" customHeight="1" x14ac:dyDescent="0.2">
      <c r="A22" s="142"/>
      <c r="B22" s="437" t="s">
        <v>15</v>
      </c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  <c r="AP22" s="438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2">
      <c r="A23" s="142"/>
      <c r="B23" s="140"/>
      <c r="C23" s="399" t="s">
        <v>5</v>
      </c>
      <c r="D23" s="399"/>
      <c r="E23" s="399"/>
      <c r="F23" s="399"/>
      <c r="G23" s="399"/>
      <c r="H23" s="400"/>
      <c r="I23" s="460" t="str">
        <f>ASC(PHONETIC(方書フリガナ))</f>
        <v/>
      </c>
      <c r="J23" s="461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  <c r="AT23" s="461"/>
      <c r="AU23" s="461"/>
      <c r="AV23" s="461"/>
      <c r="AW23" s="461"/>
      <c r="AX23" s="461"/>
      <c r="AY23" s="461"/>
      <c r="AZ23" s="461"/>
      <c r="BA23" s="461"/>
      <c r="BB23" s="461"/>
      <c r="BC23" s="461"/>
      <c r="BD23" s="461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5">
      <c r="A24" s="142"/>
      <c r="B24" s="37"/>
      <c r="C24" s="405" t="s">
        <v>19</v>
      </c>
      <c r="D24" s="405"/>
      <c r="E24" s="405"/>
      <c r="F24" s="405"/>
      <c r="G24" s="405"/>
      <c r="H24" s="406"/>
      <c r="I24" s="468" t="str">
        <f>MID(DBCS(方書),1,1)</f>
        <v/>
      </c>
      <c r="J24" s="469"/>
      <c r="K24" s="465" t="str">
        <f>MID(DBCS(方書),2,1)</f>
        <v/>
      </c>
      <c r="L24" s="465"/>
      <c r="M24" s="465" t="str">
        <f>MID(DBCS(方書),3,1)</f>
        <v/>
      </c>
      <c r="N24" s="465"/>
      <c r="O24" s="465" t="str">
        <f>MID(DBCS(方書),4,1)</f>
        <v/>
      </c>
      <c r="P24" s="465"/>
      <c r="Q24" s="465" t="str">
        <f>MID(DBCS(方書),5,1)</f>
        <v/>
      </c>
      <c r="R24" s="465"/>
      <c r="S24" s="465" t="str">
        <f>MID(DBCS(方書),6,1)</f>
        <v/>
      </c>
      <c r="T24" s="465"/>
      <c r="U24" s="465" t="str">
        <f>MID(DBCS(方書),7,1)</f>
        <v/>
      </c>
      <c r="V24" s="465"/>
      <c r="W24" s="465" t="str">
        <f>MID(DBCS(方書),8,1)</f>
        <v/>
      </c>
      <c r="X24" s="465"/>
      <c r="Y24" s="465" t="str">
        <f>MID(DBCS(方書),9,1)</f>
        <v/>
      </c>
      <c r="Z24" s="465"/>
      <c r="AA24" s="465" t="str">
        <f>MID(DBCS(方書),10,1)</f>
        <v/>
      </c>
      <c r="AB24" s="465"/>
      <c r="AC24" s="465" t="str">
        <f>MID(DBCS(方書),11,1)</f>
        <v/>
      </c>
      <c r="AD24" s="465"/>
      <c r="AE24" s="465" t="str">
        <f>MID(DBCS(方書),12,1)</f>
        <v/>
      </c>
      <c r="AF24" s="465"/>
      <c r="AG24" s="465" t="str">
        <f>MID(DBCS(方書),13,1)</f>
        <v/>
      </c>
      <c r="AH24" s="465"/>
      <c r="AI24" s="465" t="str">
        <f>MID(DBCS(方書),14,1)</f>
        <v/>
      </c>
      <c r="AJ24" s="465"/>
      <c r="AK24" s="465" t="str">
        <f>MID(DBCS(方書),15,1)</f>
        <v/>
      </c>
      <c r="AL24" s="465"/>
      <c r="AM24" s="472" t="str">
        <f>MID(DBCS(方書),16,1)</f>
        <v/>
      </c>
      <c r="AN24" s="472"/>
      <c r="AO24" s="472" t="str">
        <f>MID(DBCS(方書),17,1)</f>
        <v/>
      </c>
      <c r="AP24" s="472"/>
      <c r="AQ24" s="472" t="str">
        <f>MID(DBCS(方書),18,1)</f>
        <v/>
      </c>
      <c r="AR24" s="472"/>
      <c r="AS24" s="472" t="str">
        <f>MID(DBCS(方書),19,1)</f>
        <v/>
      </c>
      <c r="AT24" s="472"/>
      <c r="AU24" s="472" t="str">
        <f>MID(DBCS(方書),20,1)</f>
        <v/>
      </c>
      <c r="AV24" s="472"/>
      <c r="AW24" s="472" t="str">
        <f>MID(DBCS(方書),21,1)</f>
        <v/>
      </c>
      <c r="AX24" s="472"/>
      <c r="AY24" s="472" t="str">
        <f>MID(DBCS(方書),22,1)</f>
        <v/>
      </c>
      <c r="AZ24" s="472"/>
      <c r="BA24" s="472" t="str">
        <f>MID(DBCS(方書),23,1)</f>
        <v/>
      </c>
      <c r="BB24" s="472"/>
      <c r="BC24" s="472" t="str">
        <f>MID(DBCS(方書),24,1)</f>
        <v/>
      </c>
      <c r="BD24" s="473"/>
      <c r="BE24" s="349"/>
      <c r="BF24" s="467"/>
      <c r="BG24" s="436"/>
      <c r="BH24" s="436"/>
      <c r="BI24" s="436"/>
      <c r="BJ24" s="436"/>
      <c r="BK24" s="436"/>
      <c r="BL24" s="436"/>
      <c r="BM24" s="436"/>
      <c r="BN24" s="436"/>
    </row>
    <row r="25" spans="1:66" s="134" customFormat="1" ht="15" customHeight="1" thickTop="1" thickBot="1" x14ac:dyDescent="0.25">
      <c r="A25" s="20"/>
      <c r="B25" s="470" t="s">
        <v>105</v>
      </c>
      <c r="C25" s="470"/>
      <c r="D25" s="470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471"/>
      <c r="AI25" s="471"/>
      <c r="AJ25" s="471"/>
      <c r="AK25" s="471"/>
      <c r="AL25" s="471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5">
      <c r="A26" s="110"/>
      <c r="B26" s="474" t="str">
        <f>LEFT(支払方法,1)</f>
        <v/>
      </c>
      <c r="C26" s="474"/>
      <c r="D26" s="474"/>
      <c r="E26" s="471" t="s">
        <v>48</v>
      </c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0"/>
      <c r="AG26" s="470"/>
      <c r="AH26" s="470"/>
      <c r="AI26" s="470"/>
      <c r="AJ26" s="470"/>
      <c r="AK26" s="470"/>
      <c r="AL26" s="470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2">
      <c r="A27" s="142"/>
      <c r="B27" s="475" t="s">
        <v>17</v>
      </c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398" t="s">
        <v>18</v>
      </c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476"/>
      <c r="AF27" s="451" t="s">
        <v>16</v>
      </c>
      <c r="AG27" s="447"/>
      <c r="AH27" s="447"/>
      <c r="AI27" s="447"/>
      <c r="AJ27" s="447"/>
      <c r="AK27" s="447"/>
      <c r="AL27" s="448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5">
      <c r="A28" s="142"/>
      <c r="B28" s="477" t="str">
        <f>IF(ISBLANK(金融機関名),"",金融機関名)</f>
        <v/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9" t="str">
        <f>IF(ISBLANK(店舗名),"",店舗名)</f>
        <v/>
      </c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80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5">
      <c r="A29" s="142"/>
      <c r="B29" s="490" t="s">
        <v>106</v>
      </c>
      <c r="C29" s="379"/>
      <c r="D29" s="379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2"/>
      <c r="AF29" s="446" t="s">
        <v>44</v>
      </c>
      <c r="AG29" s="447"/>
      <c r="AH29" s="447"/>
      <c r="AI29" s="447"/>
      <c r="AJ29" s="447"/>
      <c r="AK29" s="447"/>
      <c r="AL29" s="452"/>
      <c r="AM29" s="142"/>
      <c r="AN29" s="142"/>
      <c r="AO29" s="142"/>
      <c r="AP29" s="142"/>
      <c r="AQ29" s="142"/>
      <c r="AY29" s="481" t="str">
        <f>IF(ISBLANK(申請年月日_元号),"",申請年月日_元号)</f>
        <v>令和</v>
      </c>
      <c r="AZ29" s="481"/>
      <c r="BA29" s="481" t="str">
        <f>IF(ISBLANK(申請年月日_年),"",申請年月日_年)</f>
        <v/>
      </c>
      <c r="BB29" s="481"/>
      <c r="BC29" s="481" t="s">
        <v>29</v>
      </c>
      <c r="BD29" s="481" t="str">
        <f>IF(ISBLANK(申請年月日_月),"",申請年月日_月)</f>
        <v/>
      </c>
      <c r="BE29" s="481"/>
      <c r="BF29" s="481" t="s">
        <v>28</v>
      </c>
      <c r="BG29" s="481" t="str">
        <f>IF(ISBLANK(申請年月日_日),"",申請年月日_日)</f>
        <v/>
      </c>
      <c r="BH29" s="481"/>
      <c r="BI29" s="481" t="s">
        <v>27</v>
      </c>
    </row>
    <row r="30" spans="1:66" s="134" customFormat="1" ht="15" customHeight="1" thickTop="1" x14ac:dyDescent="0.2">
      <c r="A30" s="142"/>
      <c r="B30" s="482" t="str">
        <f>LEFT(預金種別,1)</f>
        <v/>
      </c>
      <c r="C30" s="483"/>
      <c r="D30" s="484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488" t="str">
        <f>IF(ISBLANK(口座番号),"",MID(REPT("0",IF(7-LEN(口座番号)&gt;0,7-LEN(口座番号),0))&amp;ASC(口座番号),1,1))</f>
        <v/>
      </c>
      <c r="AG30" s="431" t="str">
        <f>IF(ISBLANK(口座番号),"",MID(REPT("0",IF(7-LEN(口座番号)&gt;0,7-LEN(口座番号),0))&amp;ASC(口座番号),2,1))</f>
        <v/>
      </c>
      <c r="AH30" s="431" t="str">
        <f>IF(ISBLANK(口座番号),"",MID(REPT("0",IF(7-LEN(口座番号)&gt;0,7-LEN(口座番号),0))&amp;ASC(口座番号),3,1))</f>
        <v/>
      </c>
      <c r="AI30" s="431" t="str">
        <f>IF(ISBLANK(口座番号),"",MID(REPT("0",IF(7-LEN(口座番号)&gt;0,7-LEN(口座番号),0))&amp;ASC(口座番号),4,1))</f>
        <v/>
      </c>
      <c r="AJ30" s="431" t="str">
        <f>IF(ISBLANK(口座番号),"",MID(REPT("0",IF(7-LEN(口座番号)&gt;0,7-LEN(口座番号),0))&amp;ASC(口座番号),5,1))</f>
        <v/>
      </c>
      <c r="AK30" s="431" t="str">
        <f>IF(ISBLANK(口座番号),"",MID(REPT("0",IF(7-LEN(口座番号)&gt;0,7-LEN(口座番号),0))&amp;ASC(口座番号),6,1))</f>
        <v/>
      </c>
      <c r="AL30" s="493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81"/>
      <c r="AZ30" s="481"/>
      <c r="BA30" s="481"/>
      <c r="BB30" s="481"/>
      <c r="BC30" s="481"/>
      <c r="BD30" s="481"/>
      <c r="BE30" s="481"/>
      <c r="BF30" s="481"/>
      <c r="BG30" s="481"/>
      <c r="BH30" s="481"/>
      <c r="BI30" s="481"/>
    </row>
    <row r="31" spans="1:66" s="134" customFormat="1" ht="15" customHeight="1" thickBot="1" x14ac:dyDescent="0.25">
      <c r="A31" s="142"/>
      <c r="B31" s="485"/>
      <c r="C31" s="486"/>
      <c r="D31" s="487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489"/>
      <c r="AG31" s="432"/>
      <c r="AH31" s="432"/>
      <c r="AI31" s="432"/>
      <c r="AJ31" s="432"/>
      <c r="AK31" s="432"/>
      <c r="AL31" s="494"/>
      <c r="AM31" s="142"/>
      <c r="AN31" s="142"/>
      <c r="AO31" s="142"/>
      <c r="AP31" s="142"/>
      <c r="AQ31" s="142"/>
      <c r="AR31" s="495" t="s">
        <v>122</v>
      </c>
      <c r="AS31" s="495"/>
      <c r="AT31" s="495"/>
      <c r="AU31" s="64"/>
      <c r="AV31" s="496" t="str">
        <f>IF(ISBLANK(申請者_住所),"",申請者_住所)</f>
        <v/>
      </c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496"/>
      <c r="BL31" s="496"/>
      <c r="BM31" s="496"/>
      <c r="BN31" s="496"/>
    </row>
    <row r="32" spans="1:66" s="134" customFormat="1" ht="15" customHeight="1" thickTop="1" x14ac:dyDescent="0.2">
      <c r="A32" s="111"/>
      <c r="B32" s="475" t="s">
        <v>43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47"/>
      <c r="AN32" s="447"/>
      <c r="AO32" s="452"/>
      <c r="AP32" s="35"/>
      <c r="AQ32" s="142"/>
      <c r="AR32" s="495"/>
      <c r="AS32" s="495"/>
      <c r="AT32" s="495"/>
      <c r="AU32" s="64"/>
      <c r="AV32" s="496"/>
      <c r="AW32" s="496"/>
      <c r="AX32" s="496"/>
      <c r="AY32" s="496"/>
      <c r="AZ32" s="496"/>
      <c r="BA32" s="496"/>
      <c r="BB32" s="496"/>
      <c r="BC32" s="496"/>
      <c r="BD32" s="496"/>
      <c r="BE32" s="496"/>
      <c r="BF32" s="496"/>
      <c r="BG32" s="496"/>
      <c r="BH32" s="496"/>
      <c r="BI32" s="496"/>
      <c r="BJ32" s="496"/>
      <c r="BK32" s="496"/>
      <c r="BL32" s="496"/>
      <c r="BM32" s="496"/>
      <c r="BN32" s="496"/>
    </row>
    <row r="33" spans="1:72" s="134" customFormat="1" ht="15" customHeight="1" x14ac:dyDescent="0.2">
      <c r="A33" s="111"/>
      <c r="B33" s="341" t="str">
        <f>MID(ASC(PHONETIC(口座名義人カナ)),1,1)</f>
        <v/>
      </c>
      <c r="C33" s="431" t="str">
        <f>MID(ASC(PHONETIC(口座名義人カナ)),2,1)</f>
        <v/>
      </c>
      <c r="D33" s="431" t="str">
        <f>MID(ASC(PHONETIC(口座名義人カナ)),3,1)</f>
        <v/>
      </c>
      <c r="E33" s="431" t="str">
        <f>MID(ASC(PHONETIC(口座名義人カナ)),4,1)</f>
        <v/>
      </c>
      <c r="F33" s="431" t="str">
        <f>MID(ASC(PHONETIC(口座名義人カナ)),5,1)</f>
        <v/>
      </c>
      <c r="G33" s="431" t="str">
        <f>MID(ASC(PHONETIC(口座名義人カナ)),6,1)</f>
        <v/>
      </c>
      <c r="H33" s="431" t="str">
        <f>MID(ASC(PHONETIC(口座名義人カナ)),7,1)</f>
        <v/>
      </c>
      <c r="I33" s="431" t="str">
        <f>MID(ASC(PHONETIC(口座名義人カナ)),8,1)</f>
        <v/>
      </c>
      <c r="J33" s="431" t="str">
        <f>MID(ASC(PHONETIC(口座名義人カナ)),9,1)</f>
        <v/>
      </c>
      <c r="K33" s="431" t="str">
        <f>MID(ASC(PHONETIC(口座名義人カナ)),10,1)</f>
        <v/>
      </c>
      <c r="L33" s="431" t="str">
        <f>MID(ASC(PHONETIC(口座名義人カナ)),11,1)</f>
        <v/>
      </c>
      <c r="M33" s="431" t="str">
        <f>MID(ASC(PHONETIC(口座名義人カナ)),12,1)</f>
        <v/>
      </c>
      <c r="N33" s="431" t="str">
        <f>MID(ASC(PHONETIC(口座名義人カナ)),13,1)</f>
        <v/>
      </c>
      <c r="O33" s="431" t="str">
        <f>MID(ASC(PHONETIC(口座名義人カナ)),14,1)</f>
        <v/>
      </c>
      <c r="P33" s="431" t="str">
        <f>MID(ASC(PHONETIC(口座名義人カナ)),15,1)</f>
        <v/>
      </c>
      <c r="Q33" s="431" t="str">
        <f>MID(ASC(PHONETIC(口座名義人カナ)),16,1)</f>
        <v/>
      </c>
      <c r="R33" s="431" t="str">
        <f>MID(ASC(PHONETIC(口座名義人カナ)),17,1)</f>
        <v/>
      </c>
      <c r="S33" s="431" t="str">
        <f>MID(ASC(PHONETIC(口座名義人カナ)),18,1)</f>
        <v/>
      </c>
      <c r="T33" s="431" t="str">
        <f>MID(ASC(PHONETIC(口座名義人カナ)),19,1)</f>
        <v/>
      </c>
      <c r="U33" s="431" t="str">
        <f>MID(ASC(PHONETIC(口座名義人カナ)),20,1)</f>
        <v/>
      </c>
      <c r="V33" s="431" t="str">
        <f>MID(ASC(PHONETIC(口座名義人カナ)),21,1)</f>
        <v/>
      </c>
      <c r="W33" s="431" t="str">
        <f>MID(ASC(PHONETIC(口座名義人カナ)),22,1)</f>
        <v/>
      </c>
      <c r="X33" s="431" t="str">
        <f>MID(ASC(PHONETIC(口座名義人カナ)),23,1)</f>
        <v/>
      </c>
      <c r="Y33" s="431" t="str">
        <f>MID(ASC(PHONETIC(口座名義人カナ)),24,1)</f>
        <v/>
      </c>
      <c r="Z33" s="431" t="str">
        <f>MID(ASC(PHONETIC(口座名義人カナ)),25,1)</f>
        <v/>
      </c>
      <c r="AA33" s="431" t="str">
        <f>MID(ASC(PHONETIC(口座名義人カナ)),26,1)</f>
        <v/>
      </c>
      <c r="AB33" s="431" t="str">
        <f>MID(ASC(PHONETIC(口座名義人カナ)),27,1)</f>
        <v/>
      </c>
      <c r="AC33" s="431" t="str">
        <f>MID(ASC(PHONETIC(口座名義人カナ)),28,1)</f>
        <v/>
      </c>
      <c r="AD33" s="431" t="str">
        <f>MID(ASC(PHONETIC(口座名義人カナ)),29,1)</f>
        <v/>
      </c>
      <c r="AE33" s="431" t="str">
        <f>MID(ASC(PHONETIC(口座名義人カナ)),30,1)</f>
        <v/>
      </c>
      <c r="AF33" s="431" t="str">
        <f>MID(ASC(PHONETIC(口座名義人カナ)),31,1)</f>
        <v/>
      </c>
      <c r="AG33" s="431" t="str">
        <f>MID(ASC(PHONETIC(口座名義人カナ)),32,1)</f>
        <v/>
      </c>
      <c r="AH33" s="431" t="str">
        <f>MID(ASC(PHONETIC(口座名義人カナ)),33,1)</f>
        <v/>
      </c>
      <c r="AI33" s="431" t="str">
        <f>MID(ASC(PHONETIC(口座名義人カナ)),34,1)</f>
        <v/>
      </c>
      <c r="AJ33" s="431" t="str">
        <f>MID(ASC(PHONETIC(口座名義人カナ)),35,1)</f>
        <v/>
      </c>
      <c r="AK33" s="431" t="str">
        <f>MID(ASC(PHONETIC(口座名義人カナ)),36,1)</f>
        <v/>
      </c>
      <c r="AL33" s="431" t="str">
        <f>MID(ASC(PHONETIC(口座名義人カナ)),37,1)</f>
        <v/>
      </c>
      <c r="AM33" s="431" t="str">
        <f>MID(ASC(PHONETIC(口座名義人カナ)),38,1)</f>
        <v/>
      </c>
      <c r="AN33" s="431" t="str">
        <f>MID(ASC(PHONETIC(口座名義人カナ)),39,1)</f>
        <v/>
      </c>
      <c r="AO33" s="493" t="str">
        <f>MID(ASC(PHONETIC(口座名義人カナ)),40,1)</f>
        <v/>
      </c>
      <c r="AP33" s="349"/>
      <c r="AQ33" s="20"/>
      <c r="AR33" s="495" t="s">
        <v>31</v>
      </c>
      <c r="AS33" s="495"/>
      <c r="AT33" s="495"/>
      <c r="AU33" s="64"/>
      <c r="AV33" s="496" t="str">
        <f>IF(ISBLANK(申請者_氏名),"",申請者_氏名)</f>
        <v/>
      </c>
      <c r="AW33" s="496"/>
      <c r="AX33" s="496"/>
      <c r="AY33" s="496"/>
      <c r="AZ33" s="496"/>
      <c r="BA33" s="496"/>
      <c r="BB33" s="496"/>
      <c r="BC33" s="496"/>
      <c r="BD33" s="496"/>
      <c r="BE33" s="496"/>
      <c r="BF33" s="496"/>
      <c r="BG33" s="496"/>
      <c r="BH33" s="496"/>
      <c r="BI33" s="496"/>
      <c r="BJ33" s="496"/>
      <c r="BK33" s="496"/>
      <c r="BL33" s="496"/>
      <c r="BM33" s="496"/>
      <c r="BN33" s="496"/>
    </row>
    <row r="34" spans="1:72" s="134" customFormat="1" ht="15" customHeight="1" thickBot="1" x14ac:dyDescent="0.25">
      <c r="A34" s="111"/>
      <c r="B34" s="497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508"/>
      <c r="AG34" s="508"/>
      <c r="AH34" s="508"/>
      <c r="AI34" s="508"/>
      <c r="AJ34" s="508"/>
      <c r="AK34" s="508"/>
      <c r="AL34" s="508"/>
      <c r="AM34" s="508"/>
      <c r="AN34" s="508"/>
      <c r="AO34" s="498"/>
      <c r="AP34" s="349"/>
      <c r="AQ34" s="20"/>
      <c r="AR34" s="495"/>
      <c r="AS34" s="495"/>
      <c r="AT34" s="495"/>
      <c r="AU34" s="64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496"/>
      <c r="BL34" s="496"/>
      <c r="BM34" s="496"/>
      <c r="BN34" s="496"/>
    </row>
    <row r="35" spans="1:72" s="134" customFormat="1" ht="15" customHeight="1" thickTop="1" x14ac:dyDescent="0.2">
      <c r="A35" s="142"/>
      <c r="B35" s="499" t="s">
        <v>32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451" t="s">
        <v>16</v>
      </c>
      <c r="AG35" s="447"/>
      <c r="AH35" s="447"/>
      <c r="AI35" s="447"/>
      <c r="AJ35" s="447"/>
      <c r="AK35" s="447"/>
      <c r="AL35" s="448"/>
      <c r="AM35" s="44"/>
      <c r="AN35" s="44"/>
      <c r="AO35" s="44"/>
      <c r="AP35" s="142"/>
      <c r="AQ35" s="142"/>
      <c r="AR35" s="467" t="s">
        <v>126</v>
      </c>
      <c r="AS35" s="467"/>
      <c r="AT35" s="467"/>
      <c r="AU35" s="20"/>
      <c r="AV35" s="501" t="str">
        <f>IF(ISBLANK(申請者_電話番号),"",申請者_電話番号)</f>
        <v/>
      </c>
      <c r="AW35" s="501"/>
      <c r="AX35" s="501"/>
      <c r="AY35" s="501"/>
      <c r="AZ35" s="501"/>
      <c r="BA35" s="501"/>
      <c r="BB35" s="501"/>
      <c r="BC35" s="501"/>
      <c r="BD35" s="501"/>
      <c r="BE35" s="501"/>
      <c r="BF35" s="501"/>
      <c r="BG35" s="501"/>
      <c r="BH35" s="501"/>
      <c r="BI35" s="501"/>
      <c r="BJ35" s="501"/>
      <c r="BK35" s="501"/>
      <c r="BL35" s="501"/>
      <c r="BM35" s="501"/>
      <c r="BN35" s="501"/>
    </row>
    <row r="36" spans="1:72" s="134" customFormat="1" ht="15" customHeight="1" x14ac:dyDescent="0.2">
      <c r="A36" s="142"/>
      <c r="B36" s="502" t="str">
        <f>IF(ISBLANK(金融機関名_前払金),"",金融機関名_前払金)</f>
        <v/>
      </c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 t="str">
        <f>IF(ISBLANK(店舗名_前払金),"",店舗名_前払金)</f>
        <v/>
      </c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6"/>
      <c r="AF36" s="341" t="str">
        <f>MID(ASC(金融機関コード_前払金),1,1)</f>
        <v/>
      </c>
      <c r="AG36" s="431" t="str">
        <f>MID(ASC(金融機関コード_前払金),2,1)</f>
        <v/>
      </c>
      <c r="AH36" s="431" t="str">
        <f>MID(ASC(金融機関コード_前払金),3,1)</f>
        <v/>
      </c>
      <c r="AI36" s="433" t="str">
        <f>MID(ASC(金融機関コード_前払金),4,1)</f>
        <v/>
      </c>
      <c r="AJ36" s="420" t="str">
        <f>MID(ASC(金融機関コード_前払金),5,1)</f>
        <v/>
      </c>
      <c r="AK36" s="431" t="str">
        <f>MID(ASC(金融機関コード_前払金),6,1)</f>
        <v/>
      </c>
      <c r="AL36" s="433" t="str">
        <f>MID(ASC(金融機関コード_前払金),7,1)</f>
        <v/>
      </c>
      <c r="AM36" s="142"/>
      <c r="AN36" s="142"/>
      <c r="AO36" s="142"/>
      <c r="AP36" s="142"/>
      <c r="AQ36" s="142"/>
      <c r="AR36" s="467"/>
      <c r="AS36" s="467"/>
      <c r="AT36" s="467"/>
      <c r="AV36" s="501"/>
      <c r="AW36" s="501"/>
      <c r="AX36" s="501"/>
      <c r="AY36" s="501"/>
      <c r="AZ36" s="501"/>
      <c r="BA36" s="501"/>
      <c r="BB36" s="501"/>
      <c r="BC36" s="501"/>
      <c r="BD36" s="501"/>
      <c r="BE36" s="501"/>
      <c r="BF36" s="501"/>
      <c r="BG36" s="501"/>
      <c r="BH36" s="501"/>
      <c r="BI36" s="501"/>
      <c r="BJ36" s="501"/>
      <c r="BK36" s="501"/>
      <c r="BL36" s="501"/>
      <c r="BM36" s="501"/>
      <c r="BN36" s="501"/>
    </row>
    <row r="37" spans="1:72" s="134" customFormat="1" ht="15" customHeight="1" thickBot="1" x14ac:dyDescent="0.25">
      <c r="A37" s="142"/>
      <c r="B37" s="504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7"/>
      <c r="AF37" s="342"/>
      <c r="AG37" s="508"/>
      <c r="AH37" s="508"/>
      <c r="AI37" s="511"/>
      <c r="AJ37" s="516"/>
      <c r="AK37" s="508"/>
      <c r="AL37" s="511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5">
      <c r="A38" s="142"/>
      <c r="B38" s="490" t="s">
        <v>20</v>
      </c>
      <c r="C38" s="379"/>
      <c r="D38" s="379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2"/>
      <c r="AF38" s="512" t="s">
        <v>45</v>
      </c>
      <c r="AG38" s="513"/>
      <c r="AH38" s="513"/>
      <c r="AI38" s="513"/>
      <c r="AJ38" s="513"/>
      <c r="AK38" s="513"/>
      <c r="AL38" s="514"/>
      <c r="AM38" s="125"/>
      <c r="AN38" s="142"/>
      <c r="AO38" s="142"/>
      <c r="AP38" s="142"/>
      <c r="AS38" s="515" t="s">
        <v>123</v>
      </c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</row>
    <row r="39" spans="1:72" s="134" customFormat="1" ht="15" customHeight="1" thickTop="1" x14ac:dyDescent="0.2">
      <c r="A39" s="142"/>
      <c r="B39" s="482" t="str">
        <f>LEFT(預金種別_前払金,1)</f>
        <v/>
      </c>
      <c r="C39" s="483"/>
      <c r="D39" s="484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420" t="str">
        <f>IF(ISBLANK(口座番号_前払金),"",MID(REPT("0",IF(7-LEN(口座番号_前払金)&gt;0,7-LEN(口座番号_前払金),0))&amp;ASC(口座番号_前払金),1,1))</f>
        <v/>
      </c>
      <c r="AG39" s="431" t="str">
        <f>IF(ISBLANK(口座番号_前払金),"",MID(REPT("0",IF(7-LEN(口座番号_前払金)&gt;0,7-LEN(口座番号_前払金),0))&amp;ASC(口座番号_前払金),2,1))</f>
        <v/>
      </c>
      <c r="AH39" s="431" t="str">
        <f>IF(ISBLANK(口座番号_前払金),"",MID(REPT("0",IF(7-LEN(口座番号_前払金)&gt;0,7-LEN(口座番号_前払金),0))&amp;ASC(口座番号_前払金),3,1))</f>
        <v/>
      </c>
      <c r="AI39" s="431" t="str">
        <f>IF(ISBLANK(口座番号_前払金),"",MID(REPT("0",IF(7-LEN(口座番号_前払金)&gt;0,7-LEN(口座番号_前払金),0))&amp;ASC(口座番号_前払金),4,1))</f>
        <v/>
      </c>
      <c r="AJ39" s="431" t="str">
        <f>IF(ISBLANK(口座番号_前払金),"",MID(REPT("0",IF(7-LEN(口座番号_前払金)&gt;0,7-LEN(口座番号_前払金),0))&amp;ASC(口座番号_前払金),5,1))</f>
        <v/>
      </c>
      <c r="AK39" s="431" t="str">
        <f>IF(ISBLANK(口座番号_前払金),"",MID(REPT("0",IF(7-LEN(口座番号_前払金)&gt;0,7-LEN(口座番号_前払金),0))&amp;ASC(口座番号_前払金),6,1))</f>
        <v/>
      </c>
      <c r="AL39" s="493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64"/>
    </row>
    <row r="40" spans="1:72" s="134" customFormat="1" ht="15" customHeight="1" thickBot="1" x14ac:dyDescent="0.25">
      <c r="A40" s="142"/>
      <c r="B40" s="485"/>
      <c r="C40" s="486"/>
      <c r="D40" s="487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516"/>
      <c r="AG40" s="508"/>
      <c r="AH40" s="508"/>
      <c r="AI40" s="508"/>
      <c r="AJ40" s="508"/>
      <c r="AK40" s="508"/>
      <c r="AL40" s="498"/>
      <c r="AM40" s="142"/>
      <c r="AN40" s="142"/>
      <c r="AO40" s="142"/>
      <c r="AP40" s="142"/>
      <c r="AT40" s="509" t="s">
        <v>120</v>
      </c>
      <c r="AU40" s="509"/>
      <c r="AV40" s="509"/>
      <c r="AW40" s="509"/>
      <c r="AX40" s="148"/>
      <c r="AY40" s="496" t="str">
        <f>IF(ISBLANK(法人担当者_所属氏名),"",法人担当者_所属氏名)</f>
        <v/>
      </c>
      <c r="AZ40" s="496"/>
      <c r="BA40" s="496"/>
      <c r="BB40" s="496"/>
      <c r="BC40" s="496"/>
      <c r="BD40" s="496"/>
      <c r="BE40" s="496"/>
      <c r="BF40" s="496"/>
      <c r="BG40" s="496"/>
      <c r="BH40" s="496"/>
      <c r="BI40" s="496"/>
      <c r="BJ40" s="496"/>
      <c r="BK40" s="496"/>
      <c r="BL40" s="496"/>
      <c r="BM40" s="496"/>
      <c r="BN40" s="496"/>
    </row>
    <row r="41" spans="1:72" s="134" customFormat="1" ht="15" customHeight="1" thickTop="1" x14ac:dyDescent="0.2">
      <c r="A41" s="142"/>
      <c r="B41" s="407" t="s">
        <v>21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9"/>
      <c r="AB41" s="407" t="s">
        <v>22</v>
      </c>
      <c r="AC41" s="408"/>
      <c r="AD41" s="408"/>
      <c r="AE41" s="408"/>
      <c r="AF41" s="408"/>
      <c r="AG41" s="408"/>
      <c r="AH41" s="408"/>
      <c r="AI41" s="408"/>
      <c r="AJ41" s="408"/>
      <c r="AK41" s="408"/>
      <c r="AL41" s="408"/>
      <c r="AM41" s="399"/>
      <c r="AN41" s="399"/>
      <c r="AO41" s="400"/>
      <c r="AS41" s="148"/>
      <c r="AT41" s="510" t="s">
        <v>125</v>
      </c>
      <c r="AU41" s="510"/>
      <c r="AV41" s="510"/>
      <c r="AW41" s="510"/>
      <c r="AX41" s="148"/>
      <c r="AY41" s="496"/>
      <c r="AZ41" s="496"/>
      <c r="BA41" s="496"/>
      <c r="BB41" s="496"/>
      <c r="BC41" s="496"/>
      <c r="BD41" s="496"/>
      <c r="BE41" s="496"/>
      <c r="BF41" s="496"/>
      <c r="BG41" s="496"/>
      <c r="BH41" s="496"/>
      <c r="BI41" s="496"/>
      <c r="BJ41" s="496"/>
      <c r="BK41" s="496"/>
      <c r="BL41" s="496"/>
      <c r="BM41" s="496"/>
      <c r="BN41" s="496"/>
    </row>
    <row r="42" spans="1:72" s="134" customFormat="1" ht="15" customHeight="1" x14ac:dyDescent="0.2">
      <c r="A42" s="142"/>
      <c r="B42" s="519" t="str">
        <f>IF(ISBLANK(関連債権者_氏名),"",関連債権者_氏名)</f>
        <v/>
      </c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0"/>
      <c r="S42" s="520"/>
      <c r="T42" s="520"/>
      <c r="U42" s="520"/>
      <c r="V42" s="520"/>
      <c r="W42" s="520"/>
      <c r="X42" s="520"/>
      <c r="Y42" s="520"/>
      <c r="Z42" s="520"/>
      <c r="AA42" s="521"/>
      <c r="AB42" s="420" t="str">
        <f>MID(UPPER(ASC(関連債権者_債権者コード)),1,1)</f>
        <v/>
      </c>
      <c r="AC42" s="431" t="str">
        <f>MID(UPPER(ASC(関連債権者_債権者コード)),2,1)</f>
        <v/>
      </c>
      <c r="AD42" s="431" t="str">
        <f>MID(UPPER(ASC(関連債権者_債権者コード)),3,1)</f>
        <v/>
      </c>
      <c r="AE42" s="431" t="str">
        <f>MID(UPPER(ASC(関連債権者_債権者コード)),4,1)</f>
        <v/>
      </c>
      <c r="AF42" s="431" t="str">
        <f>MID(UPPER(ASC(関連債権者_債権者コード)),5,1)</f>
        <v/>
      </c>
      <c r="AG42" s="431" t="str">
        <f>MID(UPPER(ASC(関連債権者_債権者コード)),6,1)</f>
        <v/>
      </c>
      <c r="AH42" s="431" t="str">
        <f>MID(UPPER(ASC(関連債権者_債権者コード)),7,1)</f>
        <v/>
      </c>
      <c r="AI42" s="431" t="str">
        <f>MID(UPPER(ASC(関連債権者_債権者コード)),8,1)</f>
        <v/>
      </c>
      <c r="AJ42" s="431" t="str">
        <f>MID(UPPER(ASC(関連債権者_債権者コード)),9,1)</f>
        <v/>
      </c>
      <c r="AK42" s="431" t="str">
        <f>MID(UPPER(ASC(関連債権者_債権者コード)),10,1)</f>
        <v/>
      </c>
      <c r="AL42" s="433" t="str">
        <f>MID(UPPER(ASC(関連債権者_債権者コード)),11,1)</f>
        <v/>
      </c>
      <c r="AM42" s="517" t="s">
        <v>37</v>
      </c>
      <c r="AN42" s="420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33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95" t="s">
        <v>126</v>
      </c>
      <c r="AT42" s="495"/>
      <c r="AU42" s="495"/>
      <c r="AV42" s="495"/>
      <c r="AW42" s="495"/>
      <c r="AX42" s="64"/>
      <c r="AY42" s="496" t="str">
        <f>IF(ISBLANK(法人担当者_電話番号),"",法人担当者_電話番号)</f>
        <v/>
      </c>
      <c r="AZ42" s="496"/>
      <c r="BA42" s="496"/>
      <c r="BB42" s="496"/>
      <c r="BC42" s="496"/>
      <c r="BD42" s="496"/>
      <c r="BE42" s="496"/>
      <c r="BF42" s="496"/>
      <c r="BG42" s="496"/>
      <c r="BH42" s="496"/>
      <c r="BI42" s="496"/>
      <c r="BJ42" s="496"/>
      <c r="BK42" s="496"/>
      <c r="BL42" s="496"/>
      <c r="BM42" s="496"/>
      <c r="BN42" s="496"/>
    </row>
    <row r="43" spans="1:72" s="134" customFormat="1" ht="15" customHeight="1" x14ac:dyDescent="0.2">
      <c r="A43" s="142"/>
      <c r="B43" s="522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4"/>
      <c r="AB43" s="421"/>
      <c r="AC43" s="432"/>
      <c r="AD43" s="432"/>
      <c r="AE43" s="432"/>
      <c r="AF43" s="432"/>
      <c r="AG43" s="432"/>
      <c r="AH43" s="432"/>
      <c r="AI43" s="432"/>
      <c r="AJ43" s="432"/>
      <c r="AK43" s="432"/>
      <c r="AL43" s="434"/>
      <c r="AM43" s="518"/>
      <c r="AN43" s="421"/>
      <c r="AO43" s="434"/>
      <c r="AQ43" s="64"/>
      <c r="AS43" s="495"/>
      <c r="AT43" s="495"/>
      <c r="AU43" s="495"/>
      <c r="AV43" s="495"/>
      <c r="AW43" s="495"/>
      <c r="AX43" s="64"/>
      <c r="AY43" s="496"/>
      <c r="AZ43" s="496"/>
      <c r="BA43" s="496"/>
      <c r="BB43" s="496"/>
      <c r="BC43" s="496"/>
      <c r="BD43" s="496"/>
      <c r="BE43" s="496"/>
      <c r="BF43" s="496"/>
      <c r="BG43" s="496"/>
      <c r="BH43" s="496"/>
      <c r="BI43" s="496"/>
      <c r="BJ43" s="496"/>
      <c r="BK43" s="496"/>
      <c r="BL43" s="496"/>
      <c r="BM43" s="496"/>
      <c r="BN43" s="496"/>
    </row>
    <row r="44" spans="1:72" s="134" customFormat="1" ht="15" customHeight="1" x14ac:dyDescent="0.2">
      <c r="A44" s="142"/>
      <c r="B44" s="404" t="s">
        <v>23</v>
      </c>
      <c r="C44" s="405"/>
      <c r="D44" s="405"/>
      <c r="E44" s="405"/>
      <c r="F44" s="405"/>
      <c r="G44" s="405"/>
      <c r="H44" s="519" t="str">
        <f>IF(ISBLANK(備考),"",備考)</f>
        <v/>
      </c>
      <c r="I44" s="520"/>
      <c r="J44" s="520"/>
      <c r="K44" s="520"/>
      <c r="L44" s="520"/>
      <c r="M44" s="520"/>
      <c r="N44" s="520"/>
      <c r="O44" s="520"/>
      <c r="P44" s="520"/>
      <c r="Q44" s="520"/>
      <c r="R44" s="520"/>
      <c r="S44" s="520"/>
      <c r="T44" s="520"/>
      <c r="U44" s="520"/>
      <c r="V44" s="520"/>
      <c r="W44" s="520"/>
      <c r="X44" s="520"/>
      <c r="Y44" s="520"/>
      <c r="Z44" s="520"/>
      <c r="AA44" s="520"/>
      <c r="AB44" s="520"/>
      <c r="AC44" s="520"/>
      <c r="AD44" s="520"/>
      <c r="AE44" s="520"/>
      <c r="AF44" s="520"/>
      <c r="AG44" s="520"/>
      <c r="AH44" s="520"/>
      <c r="AI44" s="520"/>
      <c r="AJ44" s="520"/>
      <c r="AK44" s="520"/>
      <c r="AL44" s="520"/>
      <c r="AM44" s="520"/>
      <c r="AN44" s="520"/>
      <c r="AO44" s="521"/>
      <c r="AQ44" s="64"/>
      <c r="AR44" s="64"/>
      <c r="AS44" s="64"/>
      <c r="AT44" s="495" t="s">
        <v>121</v>
      </c>
      <c r="AU44" s="495"/>
      <c r="AV44" s="495"/>
      <c r="AW44" s="495"/>
      <c r="AX44" s="64"/>
      <c r="AY44" s="496" t="str">
        <f>IF(ISBLANK(法人担当者_Email),"",法人担当者_Email)</f>
        <v/>
      </c>
      <c r="AZ44" s="496"/>
      <c r="BA44" s="496"/>
      <c r="BB44" s="496"/>
      <c r="BC44" s="496"/>
      <c r="BD44" s="496"/>
      <c r="BE44" s="496"/>
      <c r="BF44" s="496"/>
      <c r="BG44" s="496"/>
      <c r="BH44" s="496"/>
      <c r="BI44" s="496"/>
      <c r="BJ44" s="496"/>
      <c r="BK44" s="496"/>
      <c r="BL44" s="496"/>
      <c r="BM44" s="496"/>
      <c r="BN44" s="496"/>
      <c r="BO44" s="64"/>
      <c r="BP44" s="64"/>
      <c r="BQ44" s="64"/>
      <c r="BR44" s="64"/>
      <c r="BS44" s="64"/>
      <c r="BT44" s="64"/>
    </row>
    <row r="45" spans="1:72" s="134" customFormat="1" ht="15" customHeight="1" x14ac:dyDescent="0.2">
      <c r="A45" s="142"/>
      <c r="B45" s="407"/>
      <c r="C45" s="408"/>
      <c r="D45" s="408"/>
      <c r="E45" s="408"/>
      <c r="F45" s="408"/>
      <c r="G45" s="408"/>
      <c r="H45" s="522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4"/>
      <c r="AQ45" s="64"/>
      <c r="AR45" s="64"/>
      <c r="AS45" s="64"/>
      <c r="AT45" s="495"/>
      <c r="AU45" s="495"/>
      <c r="AV45" s="495"/>
      <c r="AW45" s="495"/>
      <c r="AX45" s="64"/>
      <c r="AY45" s="496"/>
      <c r="AZ45" s="496"/>
      <c r="BA45" s="496"/>
      <c r="BB45" s="496"/>
      <c r="BC45" s="496"/>
      <c r="BD45" s="496"/>
      <c r="BE45" s="496"/>
      <c r="BF45" s="496"/>
      <c r="BG45" s="496"/>
      <c r="BH45" s="496"/>
      <c r="BI45" s="496"/>
      <c r="BJ45" s="496"/>
      <c r="BK45" s="496"/>
      <c r="BL45" s="496"/>
      <c r="BM45" s="496"/>
      <c r="BN45" s="496"/>
      <c r="BO45" s="64"/>
      <c r="BP45" s="64"/>
      <c r="BQ45" s="64"/>
      <c r="BR45" s="64"/>
      <c r="BS45" s="64"/>
      <c r="BT45" s="64"/>
    </row>
    <row r="46" spans="1:72" ht="13.5" customHeight="1" x14ac:dyDescent="0.2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22" customFormat="1" ht="15" customHeight="1" x14ac:dyDescent="0.2">
      <c r="T1" s="318" t="s">
        <v>25</v>
      </c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</row>
    <row r="2" spans="1:67" s="122" customFormat="1" ht="15" customHeight="1" x14ac:dyDescent="0.2">
      <c r="B2" s="285" t="s">
        <v>1</v>
      </c>
      <c r="C2" s="272"/>
      <c r="D2" s="272"/>
      <c r="E2" s="272"/>
      <c r="F2" s="272"/>
      <c r="G2" s="272"/>
      <c r="H2" s="272"/>
      <c r="I2" s="273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Z2" s="383" t="s">
        <v>131</v>
      </c>
      <c r="BA2" s="313" t="s">
        <v>24</v>
      </c>
      <c r="BB2" s="314"/>
      <c r="BC2" s="314"/>
      <c r="BD2" s="314"/>
      <c r="BE2" s="315"/>
      <c r="BF2" s="298"/>
      <c r="BG2" s="298"/>
      <c r="BH2" s="298"/>
      <c r="BI2" s="298"/>
      <c r="BJ2" s="298"/>
      <c r="BK2" s="298"/>
      <c r="BL2" s="298"/>
      <c r="BM2" s="298"/>
      <c r="BN2" s="298"/>
      <c r="BO2" s="299"/>
    </row>
    <row r="3" spans="1:67" s="122" customFormat="1" ht="15" customHeight="1" x14ac:dyDescent="0.2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384"/>
      <c r="BA3" s="316"/>
      <c r="BB3" s="282"/>
      <c r="BC3" s="282"/>
      <c r="BD3" s="282"/>
      <c r="BE3" s="317"/>
      <c r="BF3" s="300"/>
      <c r="BG3" s="300"/>
      <c r="BH3" s="300"/>
      <c r="BI3" s="300"/>
      <c r="BJ3" s="300"/>
      <c r="BK3" s="300"/>
      <c r="BL3" s="300"/>
      <c r="BM3" s="300"/>
      <c r="BN3" s="300"/>
      <c r="BO3" s="301"/>
    </row>
    <row r="4" spans="1:67" s="122" customFormat="1" ht="15" customHeight="1" x14ac:dyDescent="0.2">
      <c r="B4" s="285" t="s">
        <v>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3"/>
      <c r="R4" s="285" t="s">
        <v>38</v>
      </c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3"/>
      <c r="AD4" s="129"/>
      <c r="AE4" s="129"/>
      <c r="AT4" s="129"/>
      <c r="AU4" s="129"/>
      <c r="AV4" s="129"/>
      <c r="AW4" s="129"/>
      <c r="AX4" s="129"/>
      <c r="AY4" s="129"/>
      <c r="AZ4" s="384"/>
      <c r="BA4" s="302" t="s">
        <v>47</v>
      </c>
      <c r="BB4" s="303"/>
      <c r="BC4" s="303"/>
      <c r="BD4" s="303"/>
      <c r="BE4" s="304"/>
      <c r="BF4" s="298"/>
      <c r="BG4" s="298"/>
      <c r="BH4" s="298"/>
      <c r="BI4" s="298"/>
      <c r="BJ4" s="298"/>
      <c r="BK4" s="298"/>
      <c r="BL4" s="298"/>
      <c r="BM4" s="298"/>
      <c r="BN4" s="298"/>
      <c r="BO4" s="299"/>
    </row>
    <row r="5" spans="1:67" s="122" customFormat="1" ht="15" customHeight="1" x14ac:dyDescent="0.2">
      <c r="B5" s="323"/>
      <c r="C5" s="248"/>
      <c r="D5" s="248"/>
      <c r="E5" s="248"/>
      <c r="F5" s="248"/>
      <c r="G5" s="248"/>
      <c r="H5" s="248"/>
      <c r="I5" s="248"/>
      <c r="J5" s="248"/>
      <c r="K5" s="248"/>
      <c r="L5" s="325"/>
      <c r="M5" s="285" t="s">
        <v>37</v>
      </c>
      <c r="N5" s="319"/>
      <c r="O5" s="320"/>
      <c r="R5" s="321"/>
      <c r="S5" s="321"/>
      <c r="T5" s="322" t="s">
        <v>50</v>
      </c>
      <c r="U5" s="322"/>
      <c r="V5" s="322"/>
      <c r="W5" s="322"/>
      <c r="X5" s="322"/>
      <c r="Y5" s="322"/>
      <c r="Z5" s="322"/>
      <c r="AA5" s="322"/>
      <c r="AB5" s="322"/>
      <c r="AC5" s="322"/>
      <c r="AZ5" s="384"/>
      <c r="BA5" s="305"/>
      <c r="BB5" s="306"/>
      <c r="BC5" s="306"/>
      <c r="BD5" s="306"/>
      <c r="BE5" s="307"/>
      <c r="BF5" s="300"/>
      <c r="BG5" s="300"/>
      <c r="BH5" s="300"/>
      <c r="BI5" s="300"/>
      <c r="BJ5" s="300"/>
      <c r="BK5" s="300"/>
      <c r="BL5" s="300"/>
      <c r="BM5" s="300"/>
      <c r="BN5" s="300"/>
      <c r="BO5" s="301"/>
    </row>
    <row r="6" spans="1:67" s="122" customFormat="1" ht="15" customHeight="1" x14ac:dyDescent="0.2">
      <c r="B6" s="324"/>
      <c r="C6" s="249"/>
      <c r="D6" s="249"/>
      <c r="E6" s="249"/>
      <c r="F6" s="249"/>
      <c r="G6" s="249"/>
      <c r="H6" s="249"/>
      <c r="I6" s="249"/>
      <c r="J6" s="249"/>
      <c r="K6" s="249"/>
      <c r="L6" s="326"/>
      <c r="M6" s="285"/>
      <c r="N6" s="319"/>
      <c r="O6" s="320"/>
      <c r="R6" s="321"/>
      <c r="S6" s="321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Z6" s="384"/>
      <c r="BA6" s="302" t="s">
        <v>39</v>
      </c>
      <c r="BB6" s="303"/>
      <c r="BC6" s="303"/>
      <c r="BD6" s="303"/>
      <c r="BE6" s="304"/>
      <c r="BF6" s="298"/>
      <c r="BG6" s="298"/>
      <c r="BH6" s="298"/>
      <c r="BI6" s="298"/>
      <c r="BJ6" s="298"/>
      <c r="BK6" s="298"/>
      <c r="BL6" s="298"/>
      <c r="BM6" s="298"/>
      <c r="BN6" s="298"/>
      <c r="BO6" s="299"/>
    </row>
    <row r="7" spans="1:67" s="122" customFormat="1" ht="15" customHeight="1" thickBot="1" x14ac:dyDescent="0.25">
      <c r="AZ7" s="385"/>
      <c r="BA7" s="305"/>
      <c r="BB7" s="306"/>
      <c r="BC7" s="306"/>
      <c r="BD7" s="306"/>
      <c r="BE7" s="307"/>
      <c r="BF7" s="300"/>
      <c r="BG7" s="300"/>
      <c r="BH7" s="300"/>
      <c r="BI7" s="300"/>
      <c r="BJ7" s="300"/>
      <c r="BK7" s="300"/>
      <c r="BL7" s="300"/>
      <c r="BM7" s="300"/>
      <c r="BN7" s="300"/>
      <c r="BO7" s="301"/>
    </row>
    <row r="8" spans="1:67" s="122" customFormat="1" ht="15" customHeight="1" thickTop="1" x14ac:dyDescent="0.2">
      <c r="A8" s="2"/>
      <c r="B8" s="308" t="s">
        <v>6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10"/>
    </row>
    <row r="9" spans="1:67" s="122" customFormat="1" ht="30" customHeight="1" x14ac:dyDescent="0.2">
      <c r="A9" s="32"/>
      <c r="B9" s="131"/>
      <c r="C9" s="272" t="s">
        <v>5</v>
      </c>
      <c r="D9" s="272"/>
      <c r="E9" s="272"/>
      <c r="F9" s="272"/>
      <c r="G9" s="272"/>
      <c r="H9" s="273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2">
      <c r="A10" s="119"/>
      <c r="B10" s="126"/>
      <c r="C10" s="282" t="s">
        <v>2</v>
      </c>
      <c r="D10" s="282"/>
      <c r="E10" s="282"/>
      <c r="F10" s="282"/>
      <c r="G10" s="282"/>
      <c r="H10" s="282"/>
      <c r="I10" s="311"/>
      <c r="J10" s="312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7"/>
      <c r="AW10" s="296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</row>
    <row r="11" spans="1:67" s="122" customFormat="1" ht="15" customHeight="1" x14ac:dyDescent="0.2">
      <c r="A11" s="119"/>
      <c r="B11" s="269" t="s">
        <v>7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1"/>
    </row>
    <row r="12" spans="1:67" s="122" customFormat="1" ht="30" customHeight="1" x14ac:dyDescent="0.2">
      <c r="A12" s="119"/>
      <c r="B12" s="33"/>
      <c r="C12" s="272" t="s">
        <v>4</v>
      </c>
      <c r="D12" s="272"/>
      <c r="E12" s="272"/>
      <c r="F12" s="272"/>
      <c r="G12" s="272"/>
      <c r="H12" s="273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5">
      <c r="A13" s="119"/>
      <c r="B13" s="34"/>
      <c r="C13" s="274" t="s">
        <v>3</v>
      </c>
      <c r="D13" s="274"/>
      <c r="E13" s="274"/>
      <c r="F13" s="274"/>
      <c r="G13" s="274"/>
      <c r="H13" s="275"/>
      <c r="I13" s="332"/>
      <c r="J13" s="333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329"/>
      <c r="AW13" s="296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</row>
    <row r="14" spans="1:67" s="122" customFormat="1" ht="15" customHeight="1" thickTop="1" x14ac:dyDescent="0.2">
      <c r="A14" s="2"/>
      <c r="B14" s="263" t="s">
        <v>40</v>
      </c>
      <c r="C14" s="256"/>
      <c r="D14" s="256"/>
      <c r="E14" s="256"/>
      <c r="F14" s="257"/>
      <c r="G14" s="330" t="s">
        <v>8</v>
      </c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255" t="s">
        <v>41</v>
      </c>
      <c r="S14" s="256"/>
      <c r="T14" s="256"/>
      <c r="U14" s="256"/>
      <c r="V14" s="256"/>
      <c r="W14" s="256"/>
      <c r="X14" s="256"/>
      <c r="Y14" s="26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5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5">
      <c r="A16" s="119"/>
      <c r="B16" s="327" t="s">
        <v>10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2">
      <c r="A17" s="119"/>
      <c r="B17" s="131"/>
      <c r="C17" s="272" t="s">
        <v>5</v>
      </c>
      <c r="D17" s="272"/>
      <c r="E17" s="272"/>
      <c r="F17" s="272"/>
      <c r="G17" s="272"/>
      <c r="H17" s="273"/>
      <c r="I17" s="250"/>
      <c r="J17" s="251"/>
      <c r="K17" s="251"/>
      <c r="L17" s="251"/>
      <c r="M17" s="251"/>
      <c r="N17" s="251"/>
      <c r="O17" s="251"/>
      <c r="P17" s="251"/>
      <c r="Q17" s="251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5">
      <c r="A18" s="119"/>
      <c r="B18" s="131"/>
      <c r="C18" s="272" t="s">
        <v>11</v>
      </c>
      <c r="D18" s="272"/>
      <c r="E18" s="272"/>
      <c r="F18" s="272"/>
      <c r="G18" s="272"/>
      <c r="H18" s="272"/>
      <c r="I18" s="277"/>
      <c r="J18" s="266"/>
      <c r="K18" s="266"/>
      <c r="L18" s="266"/>
      <c r="M18" s="266"/>
      <c r="N18" s="266"/>
      <c r="O18" s="266"/>
      <c r="P18" s="265"/>
      <c r="Q18" s="265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7"/>
      <c r="AU18" s="276" t="s">
        <v>12</v>
      </c>
      <c r="AV18" s="276"/>
      <c r="AW18" s="276"/>
      <c r="AX18" s="276"/>
      <c r="AY18" s="276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2">
      <c r="A19" s="119"/>
      <c r="B19" s="269" t="s">
        <v>14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2">
      <c r="A20" s="119"/>
      <c r="B20" s="131"/>
      <c r="C20" s="272" t="s">
        <v>5</v>
      </c>
      <c r="D20" s="272"/>
      <c r="E20" s="272"/>
      <c r="F20" s="272"/>
      <c r="G20" s="272"/>
      <c r="H20" s="273"/>
      <c r="I20" s="277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2">
      <c r="A21" s="119"/>
      <c r="B21" s="140"/>
      <c r="C21" s="272" t="s">
        <v>13</v>
      </c>
      <c r="D21" s="272"/>
      <c r="E21" s="272"/>
      <c r="F21" s="272"/>
      <c r="G21" s="272"/>
      <c r="H21" s="273"/>
      <c r="I21" s="27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79"/>
      <c r="BE21" s="296"/>
      <c r="BF21" s="297"/>
      <c r="BG21" s="295"/>
      <c r="BH21" s="295"/>
      <c r="BI21" s="295"/>
      <c r="BJ21" s="295"/>
      <c r="BK21" s="295"/>
      <c r="BL21" s="295"/>
      <c r="BM21" s="295"/>
      <c r="BN21" s="295"/>
    </row>
    <row r="22" spans="1:66" s="122" customFormat="1" ht="15" customHeight="1" x14ac:dyDescent="0.2">
      <c r="A22" s="119"/>
      <c r="B22" s="269" t="s">
        <v>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2">
      <c r="A23" s="119"/>
      <c r="B23" s="131"/>
      <c r="C23" s="272" t="s">
        <v>5</v>
      </c>
      <c r="D23" s="272"/>
      <c r="E23" s="272"/>
      <c r="F23" s="272"/>
      <c r="G23" s="272"/>
      <c r="H23" s="273"/>
      <c r="I23" s="277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5">
      <c r="A24" s="119"/>
      <c r="B24" s="37"/>
      <c r="C24" s="314" t="s">
        <v>19</v>
      </c>
      <c r="D24" s="314"/>
      <c r="E24" s="314"/>
      <c r="F24" s="314"/>
      <c r="G24" s="314"/>
      <c r="H24" s="315"/>
      <c r="I24" s="355"/>
      <c r="J24" s="356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7"/>
      <c r="BE24" s="296"/>
      <c r="BF24" s="297"/>
      <c r="BG24" s="295"/>
      <c r="BH24" s="295"/>
      <c r="BI24" s="295"/>
      <c r="BJ24" s="295"/>
      <c r="BK24" s="295"/>
      <c r="BL24" s="295"/>
      <c r="BM24" s="295"/>
      <c r="BN24" s="295"/>
    </row>
    <row r="25" spans="1:66" s="122" customFormat="1" ht="15" customHeight="1" thickTop="1" thickBot="1" x14ac:dyDescent="0.25">
      <c r="A25" s="2"/>
      <c r="B25" s="290" t="s">
        <v>105</v>
      </c>
      <c r="C25" s="290"/>
      <c r="D25" s="290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5">
      <c r="A26" s="32"/>
      <c r="B26" s="280"/>
      <c r="C26" s="280"/>
      <c r="D26" s="280"/>
      <c r="E26" s="289" t="s">
        <v>48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90"/>
      <c r="AG26" s="290"/>
      <c r="AH26" s="290"/>
      <c r="AI26" s="290"/>
      <c r="AJ26" s="290"/>
      <c r="AK26" s="290"/>
      <c r="AL26" s="290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2">
      <c r="A27" s="119"/>
      <c r="B27" s="281" t="s">
        <v>17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5" t="s">
        <v>18</v>
      </c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86"/>
      <c r="AF27" s="255" t="s">
        <v>16</v>
      </c>
      <c r="AG27" s="256"/>
      <c r="AH27" s="256"/>
      <c r="AI27" s="256"/>
      <c r="AJ27" s="256"/>
      <c r="AK27" s="256"/>
      <c r="AL27" s="257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5">
      <c r="A28" s="119"/>
      <c r="B28" s="28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7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8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5">
      <c r="A29" s="119"/>
      <c r="B29" s="291" t="s">
        <v>106</v>
      </c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4"/>
      <c r="AF29" s="263" t="s">
        <v>44</v>
      </c>
      <c r="AG29" s="256"/>
      <c r="AH29" s="256"/>
      <c r="AI29" s="256"/>
      <c r="AJ29" s="256"/>
      <c r="AK29" s="256"/>
      <c r="AL29" s="264"/>
      <c r="AM29" s="142"/>
      <c r="AN29" s="119"/>
      <c r="AO29" s="119"/>
      <c r="AP29" s="119"/>
      <c r="AQ29" s="119"/>
      <c r="AY29" s="352"/>
      <c r="AZ29" s="352"/>
      <c r="BA29" s="353"/>
      <c r="BB29" s="353"/>
      <c r="BC29" s="352" t="s">
        <v>29</v>
      </c>
      <c r="BD29" s="353"/>
      <c r="BE29" s="353"/>
      <c r="BF29" s="352" t="s">
        <v>28</v>
      </c>
      <c r="BG29" s="353"/>
      <c r="BH29" s="353"/>
      <c r="BI29" s="352" t="s">
        <v>27</v>
      </c>
    </row>
    <row r="30" spans="1:66" s="122" customFormat="1" ht="15" customHeight="1" thickTop="1" x14ac:dyDescent="0.2">
      <c r="A30" s="119"/>
      <c r="B30" s="363"/>
      <c r="C30" s="364"/>
      <c r="D30" s="365"/>
      <c r="E30" s="369" t="s">
        <v>49</v>
      </c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3"/>
      <c r="AG30" s="244"/>
      <c r="AH30" s="244"/>
      <c r="AI30" s="244"/>
      <c r="AJ30" s="244"/>
      <c r="AK30" s="244"/>
      <c r="AL30" s="258"/>
      <c r="AM30" s="119"/>
      <c r="AN30" s="119"/>
      <c r="AO30" s="119"/>
      <c r="AP30" s="142"/>
      <c r="AQ30" s="119"/>
      <c r="AY30" s="352"/>
      <c r="AZ30" s="352"/>
      <c r="BA30" s="353"/>
      <c r="BB30" s="353"/>
      <c r="BC30" s="352"/>
      <c r="BD30" s="353"/>
      <c r="BE30" s="353"/>
      <c r="BF30" s="352"/>
      <c r="BG30" s="353"/>
      <c r="BH30" s="353"/>
      <c r="BI30" s="352"/>
    </row>
    <row r="31" spans="1:66" s="122" customFormat="1" ht="15" customHeight="1" thickBot="1" x14ac:dyDescent="0.25">
      <c r="A31" s="119"/>
      <c r="B31" s="366"/>
      <c r="C31" s="367"/>
      <c r="D31" s="368"/>
      <c r="E31" s="371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4"/>
      <c r="AG31" s="254"/>
      <c r="AH31" s="254"/>
      <c r="AI31" s="254"/>
      <c r="AJ31" s="254"/>
      <c r="AK31" s="254"/>
      <c r="AL31" s="375"/>
      <c r="AM31" s="119"/>
      <c r="AN31" s="119"/>
      <c r="AO31" s="119"/>
      <c r="AP31" s="142"/>
      <c r="AQ31" s="119"/>
      <c r="AR31" s="334" t="s">
        <v>122</v>
      </c>
      <c r="AS31" s="334"/>
      <c r="AT31" s="334"/>
      <c r="AU31" s="17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  <c r="BJ31" s="393"/>
      <c r="BK31" s="393"/>
      <c r="BL31" s="393"/>
      <c r="BM31" s="393"/>
      <c r="BN31" s="393"/>
    </row>
    <row r="32" spans="1:66" s="122" customFormat="1" ht="15" customHeight="1" thickTop="1" x14ac:dyDescent="0.2">
      <c r="A32" s="36"/>
      <c r="B32" s="281" t="s">
        <v>43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56"/>
      <c r="AN32" s="256"/>
      <c r="AO32" s="264"/>
      <c r="AP32" s="35"/>
      <c r="AQ32" s="119"/>
      <c r="AR32" s="334"/>
      <c r="AS32" s="334"/>
      <c r="AT32" s="334"/>
      <c r="AU32" s="17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</row>
    <row r="33" spans="1:72" s="122" customFormat="1" ht="15" customHeight="1" x14ac:dyDescent="0.2">
      <c r="A33" s="36"/>
      <c r="B33" s="260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58"/>
      <c r="AP33" s="349"/>
      <c r="AQ33" s="20"/>
      <c r="AR33" s="334" t="s">
        <v>31</v>
      </c>
      <c r="AS33" s="334"/>
      <c r="AT33" s="334"/>
      <c r="AU33" s="17"/>
      <c r="AV33" s="393"/>
      <c r="AW33" s="393"/>
      <c r="AX33" s="393"/>
      <c r="AY33" s="393"/>
      <c r="AZ33" s="393"/>
      <c r="BA33" s="393"/>
      <c r="BB33" s="393"/>
      <c r="BC33" s="393"/>
      <c r="BD33" s="393"/>
      <c r="BE33" s="393"/>
      <c r="BF33" s="393"/>
      <c r="BG33" s="393"/>
      <c r="BH33" s="393"/>
      <c r="BI33" s="393"/>
      <c r="BJ33" s="393"/>
      <c r="BK33" s="393"/>
      <c r="BL33" s="393"/>
      <c r="BM33" s="393"/>
      <c r="BN33" s="393"/>
    </row>
    <row r="34" spans="1:72" s="122" customFormat="1" ht="15" customHeight="1" thickBot="1" x14ac:dyDescent="0.25">
      <c r="A34" s="36"/>
      <c r="B34" s="261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45"/>
      <c r="AG34" s="245"/>
      <c r="AH34" s="245"/>
      <c r="AI34" s="245"/>
      <c r="AJ34" s="245"/>
      <c r="AK34" s="245"/>
      <c r="AL34" s="245"/>
      <c r="AM34" s="245"/>
      <c r="AN34" s="245"/>
      <c r="AO34" s="259"/>
      <c r="AP34" s="349"/>
      <c r="AQ34" s="20"/>
      <c r="AR34" s="334"/>
      <c r="AS34" s="334"/>
      <c r="AT34" s="334"/>
      <c r="AU34" s="17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393"/>
      <c r="BJ34" s="393"/>
      <c r="BK34" s="393"/>
      <c r="BL34" s="393"/>
      <c r="BM34" s="393"/>
      <c r="BN34" s="393"/>
    </row>
    <row r="35" spans="1:72" s="122" customFormat="1" ht="15" customHeight="1" thickTop="1" x14ac:dyDescent="0.2">
      <c r="A35" s="119"/>
      <c r="B35" s="350" t="s">
        <v>32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255" t="s">
        <v>16</v>
      </c>
      <c r="AG35" s="256"/>
      <c r="AH35" s="256"/>
      <c r="AI35" s="256"/>
      <c r="AJ35" s="256"/>
      <c r="AK35" s="256"/>
      <c r="AL35" s="257"/>
      <c r="AM35" s="7"/>
      <c r="AN35" s="7"/>
      <c r="AO35" s="7"/>
      <c r="AP35" s="142"/>
      <c r="AQ35" s="119"/>
      <c r="AR35" s="297" t="s">
        <v>126</v>
      </c>
      <c r="AS35" s="297"/>
      <c r="AT35" s="297"/>
      <c r="AU35" s="2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</row>
    <row r="36" spans="1:72" s="122" customFormat="1" ht="15" customHeight="1" x14ac:dyDescent="0.2">
      <c r="A36" s="119"/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9"/>
      <c r="AF36" s="341"/>
      <c r="AG36" s="343"/>
      <c r="AH36" s="343"/>
      <c r="AI36" s="345"/>
      <c r="AJ36" s="347"/>
      <c r="AK36" s="343"/>
      <c r="AL36" s="345"/>
      <c r="AM36" s="119"/>
      <c r="AN36" s="119"/>
      <c r="AO36" s="119"/>
      <c r="AP36" s="119"/>
      <c r="AQ36" s="119"/>
      <c r="AR36" s="297"/>
      <c r="AS36" s="297"/>
      <c r="AT36" s="297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</row>
    <row r="37" spans="1:72" s="122" customFormat="1" ht="15" customHeight="1" thickBot="1" x14ac:dyDescent="0.25">
      <c r="A37" s="119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40"/>
      <c r="AF37" s="342"/>
      <c r="AG37" s="344"/>
      <c r="AH37" s="344"/>
      <c r="AI37" s="346"/>
      <c r="AJ37" s="348"/>
      <c r="AK37" s="344"/>
      <c r="AL37" s="346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5">
      <c r="A38" s="119"/>
      <c r="B38" s="291" t="s">
        <v>20</v>
      </c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4"/>
      <c r="AF38" s="376" t="s">
        <v>45</v>
      </c>
      <c r="AG38" s="377"/>
      <c r="AH38" s="377"/>
      <c r="AI38" s="377"/>
      <c r="AJ38" s="377"/>
      <c r="AK38" s="377"/>
      <c r="AL38" s="378"/>
      <c r="AM38" s="121"/>
      <c r="AN38" s="119"/>
      <c r="AO38" s="119"/>
      <c r="AP38" s="119"/>
      <c r="AS38" s="392" t="s">
        <v>123</v>
      </c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</row>
    <row r="39" spans="1:72" s="122" customFormat="1" ht="15" customHeight="1" thickTop="1" x14ac:dyDescent="0.2">
      <c r="A39" s="119"/>
      <c r="B39" s="363"/>
      <c r="C39" s="364"/>
      <c r="D39" s="365"/>
      <c r="E39" s="379" t="s">
        <v>49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81"/>
      <c r="AG39" s="244"/>
      <c r="AH39" s="244"/>
      <c r="AI39" s="244"/>
      <c r="AJ39" s="244"/>
      <c r="AK39" s="244"/>
      <c r="AL39" s="258"/>
      <c r="AM39" s="119"/>
      <c r="AN39" s="119"/>
      <c r="AO39" s="119"/>
      <c r="AP39" s="119"/>
      <c r="AR39" s="17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17"/>
    </row>
    <row r="40" spans="1:72" s="122" customFormat="1" ht="15" customHeight="1" thickBot="1" x14ac:dyDescent="0.25">
      <c r="A40" s="119"/>
      <c r="B40" s="366"/>
      <c r="C40" s="367"/>
      <c r="D40" s="368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2"/>
      <c r="AG40" s="245"/>
      <c r="AH40" s="245"/>
      <c r="AI40" s="245"/>
      <c r="AJ40" s="245"/>
      <c r="AK40" s="245"/>
      <c r="AL40" s="259"/>
      <c r="AM40" s="119"/>
      <c r="AN40" s="119"/>
      <c r="AO40" s="119"/>
      <c r="AP40" s="119"/>
      <c r="AT40" s="395" t="s">
        <v>120</v>
      </c>
      <c r="AU40" s="395"/>
      <c r="AV40" s="395"/>
      <c r="AW40" s="395"/>
      <c r="AX40" s="118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</row>
    <row r="41" spans="1:72" s="122" customFormat="1" ht="15" customHeight="1" thickTop="1" x14ac:dyDescent="0.2">
      <c r="A41" s="119"/>
      <c r="B41" s="316" t="s">
        <v>21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317"/>
      <c r="AB41" s="316" t="s">
        <v>22</v>
      </c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72"/>
      <c r="AN41" s="272"/>
      <c r="AO41" s="273"/>
      <c r="AS41" s="118"/>
      <c r="AT41" s="396" t="s">
        <v>125</v>
      </c>
      <c r="AU41" s="396"/>
      <c r="AV41" s="396"/>
      <c r="AW41" s="396"/>
      <c r="AX41" s="118"/>
      <c r="AY41" s="393"/>
      <c r="AZ41" s="393"/>
      <c r="BA41" s="393"/>
      <c r="BB41" s="393"/>
      <c r="BC41" s="393"/>
      <c r="BD41" s="393"/>
      <c r="BE41" s="393"/>
      <c r="BF41" s="393"/>
      <c r="BG41" s="393"/>
      <c r="BH41" s="393"/>
      <c r="BI41" s="393"/>
      <c r="BJ41" s="393"/>
      <c r="BK41" s="393"/>
      <c r="BL41" s="393"/>
      <c r="BM41" s="393"/>
      <c r="BN41" s="393"/>
    </row>
    <row r="42" spans="1:72" s="122" customFormat="1" ht="15" customHeight="1" x14ac:dyDescent="0.2">
      <c r="A42" s="119"/>
      <c r="B42" s="386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8"/>
      <c r="AB42" s="347"/>
      <c r="AC42" s="343"/>
      <c r="AD42" s="343"/>
      <c r="AE42" s="343"/>
      <c r="AF42" s="343"/>
      <c r="AG42" s="343"/>
      <c r="AH42" s="343"/>
      <c r="AI42" s="343"/>
      <c r="AJ42" s="343"/>
      <c r="AK42" s="343"/>
      <c r="AL42" s="345"/>
      <c r="AM42" s="360" t="s">
        <v>37</v>
      </c>
      <c r="AN42" s="347"/>
      <c r="AO42" s="345"/>
      <c r="AS42" s="334" t="s">
        <v>126</v>
      </c>
      <c r="AT42" s="334"/>
      <c r="AU42" s="334"/>
      <c r="AV42" s="334"/>
      <c r="AW42" s="334"/>
      <c r="AX42" s="17"/>
      <c r="AY42" s="393"/>
      <c r="AZ42" s="393"/>
      <c r="BA42" s="393"/>
      <c r="BB42" s="393"/>
      <c r="BC42" s="393"/>
      <c r="BD42" s="393"/>
      <c r="BE42" s="393"/>
      <c r="BF42" s="393"/>
      <c r="BG42" s="393"/>
      <c r="BH42" s="393"/>
      <c r="BI42" s="393"/>
      <c r="BJ42" s="393"/>
      <c r="BK42" s="393"/>
      <c r="BL42" s="393"/>
      <c r="BM42" s="393"/>
      <c r="BN42" s="393"/>
    </row>
    <row r="43" spans="1:72" s="122" customFormat="1" ht="15" customHeight="1" x14ac:dyDescent="0.2">
      <c r="A43" s="119"/>
      <c r="B43" s="389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1"/>
      <c r="AB43" s="362"/>
      <c r="AC43" s="358"/>
      <c r="AD43" s="358"/>
      <c r="AE43" s="358"/>
      <c r="AF43" s="358"/>
      <c r="AG43" s="358"/>
      <c r="AH43" s="358"/>
      <c r="AI43" s="358"/>
      <c r="AJ43" s="358"/>
      <c r="AK43" s="358"/>
      <c r="AL43" s="359"/>
      <c r="AM43" s="361"/>
      <c r="AN43" s="362"/>
      <c r="AO43" s="359"/>
      <c r="AQ43" s="17"/>
      <c r="AS43" s="334"/>
      <c r="AT43" s="334"/>
      <c r="AU43" s="334"/>
      <c r="AV43" s="334"/>
      <c r="AW43" s="334"/>
      <c r="AX43" s="17"/>
      <c r="AY43" s="393"/>
      <c r="AZ43" s="393"/>
      <c r="BA43" s="393"/>
      <c r="BB43" s="393"/>
      <c r="BC43" s="393"/>
      <c r="BD43" s="393"/>
      <c r="BE43" s="393"/>
      <c r="BF43" s="393"/>
      <c r="BG43" s="393"/>
      <c r="BH43" s="393"/>
      <c r="BI43" s="393"/>
      <c r="BJ43" s="393"/>
      <c r="BK43" s="393"/>
      <c r="BL43" s="393"/>
      <c r="BM43" s="393"/>
      <c r="BN43" s="393"/>
    </row>
    <row r="44" spans="1:72" s="122" customFormat="1" ht="15" customHeight="1" x14ac:dyDescent="0.2">
      <c r="A44" s="119"/>
      <c r="B44" s="313" t="s">
        <v>23</v>
      </c>
      <c r="C44" s="314"/>
      <c r="D44" s="314"/>
      <c r="E44" s="314"/>
      <c r="F44" s="314"/>
      <c r="G44" s="314"/>
      <c r="H44" s="386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8"/>
      <c r="AQ44" s="17"/>
      <c r="AR44" s="17"/>
      <c r="AS44" s="17"/>
      <c r="AT44" s="334" t="s">
        <v>121</v>
      </c>
      <c r="AU44" s="334"/>
      <c r="AV44" s="334"/>
      <c r="AW44" s="334"/>
      <c r="AX44" s="17"/>
      <c r="AY44" s="393"/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17"/>
      <c r="BP44" s="17"/>
      <c r="BQ44" s="17"/>
      <c r="BR44" s="17"/>
      <c r="BS44" s="17"/>
      <c r="BT44" s="17"/>
    </row>
    <row r="45" spans="1:72" s="122" customFormat="1" ht="15" customHeight="1" x14ac:dyDescent="0.2">
      <c r="A45" s="119"/>
      <c r="B45" s="316"/>
      <c r="C45" s="282"/>
      <c r="D45" s="282"/>
      <c r="E45" s="282"/>
      <c r="F45" s="282"/>
      <c r="G45" s="282"/>
      <c r="H45" s="389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1"/>
      <c r="AQ45" s="17"/>
      <c r="AR45" s="17"/>
      <c r="AS45" s="17"/>
      <c r="AT45" s="334"/>
      <c r="AU45" s="334"/>
      <c r="AV45" s="334"/>
      <c r="AW45" s="334"/>
      <c r="AX45" s="17"/>
      <c r="AY45" s="393"/>
      <c r="AZ45" s="393"/>
      <c r="BA45" s="393"/>
      <c r="BB45" s="393"/>
      <c r="BC45" s="393"/>
      <c r="BD45" s="393"/>
      <c r="BE45" s="393"/>
      <c r="BF45" s="393"/>
      <c r="BG45" s="393"/>
      <c r="BH45" s="393"/>
      <c r="BI45" s="393"/>
      <c r="BJ45" s="393"/>
      <c r="BK45" s="393"/>
      <c r="BL45" s="393"/>
      <c r="BM45" s="393"/>
      <c r="BN45" s="393"/>
      <c r="BO45" s="17"/>
      <c r="BP45" s="17"/>
      <c r="BQ45" s="17"/>
      <c r="BR45" s="17"/>
      <c r="BS45" s="17"/>
      <c r="BT45" s="17"/>
    </row>
    <row r="46" spans="1:72" ht="13.5" customHeight="1" x14ac:dyDescent="0.2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2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2">
      <c r="BO48" s="64"/>
      <c r="BP48" s="64"/>
      <c r="BQ48" s="64"/>
    </row>
  </sheetData>
  <sheetProtection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宗形 克敏</cp:lastModifiedBy>
  <cp:lastPrinted>2021-03-09T06:50:48Z</cp:lastPrinted>
  <dcterms:created xsi:type="dcterms:W3CDTF">2011-03-03T09:23:16Z</dcterms:created>
  <dcterms:modified xsi:type="dcterms:W3CDTF">2021-03-09T07:05:33Z</dcterms:modified>
</cp:coreProperties>
</file>