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seibi2\Desktop\"/>
    </mc:Choice>
  </mc:AlternateContent>
  <xr:revisionPtr revIDLastSave="0" documentId="13_ncr:1_{ABA7C120-2C38-423D-9531-D324A4362A4E}" xr6:coauthVersionLast="46" xr6:coauthVersionMax="46" xr10:uidLastSave="{00000000-0000-0000-0000-000000000000}"/>
  <workbookProtection workbookAlgorithmName="SHA-512" workbookHashValue="44K0nxFoavqqu5rz9QLRKk7csE7RfcjlmMQ/GzjwRAk/yokcySGDjHjMIBUDwnJr/1hYBs8w9nueNS/4AUoIrg==" workbookSaltValue="LM57EVyHylJfNFNjNVcl9A==" workbookSpinCount="100000" lockStructure="1"/>
  <bookViews>
    <workbookView xWindow="-120" yWindow="-120" windowWidth="19440" windowHeight="1500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T8" i="4" s="1"/>
  <c r="R6" i="5"/>
  <c r="AL8" i="4" s="1"/>
  <c r="Q6" i="5"/>
  <c r="W10" i="4" s="1"/>
  <c r="P6" i="5"/>
  <c r="P10" i="4" s="1"/>
  <c r="O6" i="5"/>
  <c r="N6" i="5"/>
  <c r="M6" i="5"/>
  <c r="AD8" i="4" s="1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I85" i="4"/>
  <c r="H85" i="4"/>
  <c r="G85" i="4"/>
  <c r="F85" i="4"/>
  <c r="BB10" i="4"/>
  <c r="AT10" i="4"/>
  <c r="AL10" i="4"/>
  <c r="I10" i="4"/>
  <c r="B10" i="4"/>
  <c r="BB8" i="4"/>
  <c r="W8" i="4"/>
  <c r="B6" i="4"/>
</calcChain>
</file>

<file path=xl/sharedStrings.xml><?xml version="1.0" encoding="utf-8"?>
<sst xmlns="http://schemas.openxmlformats.org/spreadsheetml/2006/main" count="231" uniqueCount="114">
  <si>
    <t>経営比較分析表（令和元年度決算）</t>
    <rPh sb="8" eb="10">
      <t>レイワ</t>
    </rPh>
    <rPh sb="10" eb="12">
      <t>ガンネン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</si>
  <si>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</si>
  <si>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</si>
  <si>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</si>
  <si>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</si>
  <si>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</si>
  <si>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</si>
  <si>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</si>
  <si>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</si>
  <si>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</si>
  <si>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</si>
  <si>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</si>
  <si>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</si>
  <si>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</si>
  <si>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</si>
  <si>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</si>
  <si>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</si>
  <si>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</si>
  <si>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</si>
  <si>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</si>
  <si>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</si>
  <si>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</si>
  <si>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</si>
  <si>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</si>
  <si>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</si>
  <si>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</si>
  <si>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</si>
  <si>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</si>
  <si>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</si>
  <si>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</si>
  <si>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</si>
  <si>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</si>
  <si>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</si>
  <si>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</si>
  <si>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</si>
  <si>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</si>
  <si>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</si>
  <si>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</si>
  <si>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</si>
  <si>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</si>
  <si>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</si>
  <si>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</si>
  <si>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</si>
  <si>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</si>
  <si>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</si>
  <si>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</si>
  <si>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</si>
  <si>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</si>
  <si>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</si>
  <si>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</si>
  <si>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</si>
  <si>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</si>
  <si>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</si>
  <si>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</si>
  <si>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</si>
  <si>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</si>
  <si>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</si>
  <si>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</si>
  <si>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</si>
  <si>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</si>
  <si>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</si>
  <si>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</si>
  <si>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</si>
  <si>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</si>
  <si>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</si>
  <si>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</si>
  <si>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</si>
  <si>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</si>
  <si>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</si>
  <si>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</si>
  <si>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</si>
  <si>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</si>
  <si>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</si>
  <si>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</si>
  <si>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</si>
  <si>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</si>
  <si>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</si>
  <si>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</si>
  <si>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</si>
  <si>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</si>
  <si>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</si>
  <si>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</si>
  <si>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</si>
  <si>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</si>
  <si>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</si>
  <si>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</si>
  <si>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</si>
  <si>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</si>
  <si>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</si>
  <si>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</si>
  <si>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</si>
  <si>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</si>
  <si>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</si>
  <si>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会津若松地方広域市町村圏整備組合</t>
  </si>
  <si>
    <t>法適用</t>
  </si>
  <si>
    <t>水道事業</t>
  </si>
  <si>
    <t>用水供給事業</t>
  </si>
  <si>
    <t>B</t>
  </si>
  <si>
    <t>その他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</si>
  <si>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</si>
  <si>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</si>
  <si>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</si>
  <si>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</si>
  <si>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</si>
  <si>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</si>
  <si>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</si>
  <si>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</si>
  <si>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</si>
  <si>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</si>
  <si>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</si>
  <si>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</si>
  <si>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・経常利益は黒字で、経営収支比率は、100％を超えており良好といえる。
・流動比率は、100％を超え支払能力は十分といえる。
・施設利用率は、前年度より一時的な使用量増加のため、上昇しているものの、全体的には、節水型機器の普及や人口減少に伴い、減少傾向にある。</t>
    <rPh sb="79" eb="82">
      <t>イチジテキ</t>
    </rPh>
    <rPh sb="83" eb="85">
      <t>シヨウ</t>
    </rPh>
    <rPh sb="85" eb="86">
      <t>リョウ</t>
    </rPh>
    <rPh sb="86" eb="88">
      <t>ゾウカ</t>
    </rPh>
    <phoneticPr fontId="4"/>
  </si>
  <si>
    <t>・有形固定資産減価償却率は、全国平均を上回っており、施設の老朽化が進んでいる。
・管路については、経年率は上昇傾向にあるものの、まだ法定耐用年数に達していない状況にある。</t>
    <rPh sb="50" eb="52">
      <t>ケイネン</t>
    </rPh>
    <rPh sb="52" eb="53">
      <t>リツ</t>
    </rPh>
    <rPh sb="54" eb="56">
      <t>ジョウショウ</t>
    </rPh>
    <rPh sb="56" eb="58">
      <t>ケイコウ</t>
    </rPh>
    <rPh sb="67" eb="69">
      <t>ホウテイ</t>
    </rPh>
    <phoneticPr fontId="4"/>
  </si>
  <si>
    <t>・概ね、財務内容は健全性が確保されていると考えられる。
・施設更新及び耐震化については、長期財政計画（10ヶ年計画）において、長寿命化（施設更新）計画及び施設耐震化計画を定め、順次対応しているところです。
　更に将来を見据え、アセットマネジメントを活用し、適正な規模や時期を見極め、更新を進めていく必要がある。</t>
    <rPh sb="30" eb="32">
      <t>シセツ</t>
    </rPh>
    <rPh sb="32" eb="34">
      <t>コウシン</t>
    </rPh>
    <rPh sb="34" eb="35">
      <t>オヨ</t>
    </rPh>
    <rPh sb="36" eb="38">
      <t>タイシン</t>
    </rPh>
    <rPh sb="38" eb="39">
      <t>カ</t>
    </rPh>
    <rPh sb="69" eb="71">
      <t>シセツ</t>
    </rPh>
    <rPh sb="71" eb="73">
      <t>コウシン</t>
    </rPh>
    <rPh sb="74" eb="76">
      <t>ケイカク</t>
    </rPh>
    <rPh sb="76" eb="77">
      <t>オヨ</t>
    </rPh>
    <rPh sb="78" eb="80">
      <t>シセツ</t>
    </rPh>
    <rPh sb="80" eb="82">
      <t>タイシン</t>
    </rPh>
    <rPh sb="82" eb="83">
      <t>カ</t>
    </rPh>
    <rPh sb="89" eb="91">
      <t>ジュンジ</t>
    </rPh>
    <rPh sb="91" eb="93">
      <t>タイオウ</t>
    </rPh>
    <rPh sb="105" eb="106">
      <t>サラ</t>
    </rPh>
    <rPh sb="107" eb="109">
      <t>ショウライ</t>
    </rPh>
    <rPh sb="110" eb="112">
      <t>ミス</t>
    </rPh>
    <rPh sb="125" eb="127">
      <t>カツヨウ</t>
    </rPh>
    <rPh sb="129" eb="131">
      <t>テキセイ</t>
    </rPh>
    <rPh sb="132" eb="134">
      <t>キボ</t>
    </rPh>
    <rPh sb="135" eb="137">
      <t>ジキ</t>
    </rPh>
    <rPh sb="138" eb="140">
      <t>ミキワ</t>
    </rPh>
    <rPh sb="142" eb="144">
      <t>コウシン</t>
    </rPh>
    <rPh sb="145" eb="146">
      <t>スス</t>
    </rPh>
    <rPh sb="150" eb="152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</si>
</sst>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9-4D07-8958-637E14268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0.26</c:v>
                </c:pt>
                <c:pt idx="1">
                  <c:v>0.24</c:v>
                </c:pt>
                <c:pt idx="2">
                  <c:v>0.27</c:v>
                </c:pt>
                <c:pt idx="3">
                  <c:v>0.24</c:v>
                </c:pt>
                <c:pt idx="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9-4D07-8958-637E14268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53.86</c:v>
                </c:pt>
                <c:pt idx="1">
                  <c:v>55.87</c:v>
                </c:pt>
                <c:pt idx="2">
                  <c:v>62.68</c:v>
                </c:pt>
                <c:pt idx="3">
                  <c:v>63.95</c:v>
                </c:pt>
                <c:pt idx="4">
                  <c:v>60.46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D-40DB-86F7-961529824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61.82</c:v>
                </c:pt>
                <c:pt idx="1">
                  <c:v>61.66</c:v>
                </c:pt>
                <c:pt idx="2">
                  <c:v>62.19</c:v>
                </c:pt>
                <c:pt idx="3">
                  <c:v>61.77</c:v>
                </c:pt>
                <c:pt idx="4">
                  <c:v>61.69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D-40DB-86F7-961529824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99.28</c:v>
                </c:pt>
                <c:pt idx="1">
                  <c:v>99.33</c:v>
                </c:pt>
                <c:pt idx="2">
                  <c:v>98.79</c:v>
                </c:pt>
                <c:pt idx="3">
                  <c:v>98.5</c:v>
                </c:pt>
                <c:pt idx="4">
                  <c:v>98.11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9-46C3-9242-2DBCFFEF6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100.03</c:v>
                </c:pt>
                <c:pt idx="1">
                  <c:v>100.05</c:v>
                </c:pt>
                <c:pt idx="2">
                  <c:v>100.05</c:v>
                </c:pt>
                <c:pt idx="3">
                  <c:v>100.08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9-46C3-9242-2DBCFFEF6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125.65</c:v>
                </c:pt>
                <c:pt idx="1">
                  <c:v>120.22</c:v>
                </c:pt>
                <c:pt idx="2">
                  <c:v>133.78</c:v>
                </c:pt>
                <c:pt idx="3">
                  <c:v>140.47999999999999</c:v>
                </c:pt>
                <c:pt idx="4">
                  <c:v>123.65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67-4224-BD02-F4E610056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113.33</c:v>
                </c:pt>
                <c:pt idx="1">
                  <c:v>114.05</c:v>
                </c:pt>
                <c:pt idx="2">
                  <c:v>114.26</c:v>
                </c:pt>
                <c:pt idx="3">
                  <c:v>112.98</c:v>
                </c:pt>
                <c:pt idx="4">
                  <c:v>112.91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7-4224-BD02-F4E610056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64.209999999999994</c:v>
                </c:pt>
                <c:pt idx="1">
                  <c:v>65.23</c:v>
                </c:pt>
                <c:pt idx="2">
                  <c:v>66.23</c:v>
                </c:pt>
                <c:pt idx="3">
                  <c:v>67.400000000000006</c:v>
                </c:pt>
                <c:pt idx="4">
                  <c:v>66.39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3-4A93-A6B9-ECA138803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52.4</c:v>
                </c:pt>
                <c:pt idx="1">
                  <c:v>53.56</c:v>
                </c:pt>
                <c:pt idx="2">
                  <c:v>54.73</c:v>
                </c:pt>
                <c:pt idx="3">
                  <c:v>55.77</c:v>
                </c:pt>
                <c:pt idx="4">
                  <c:v>56.48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3-4A93-A6B9-ECA138803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6-4483-B8E9-C3C9A7017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18.05</c:v>
                </c:pt>
                <c:pt idx="1">
                  <c:v>19.440000000000001</c:v>
                </c:pt>
                <c:pt idx="2">
                  <c:v>22.46</c:v>
                </c:pt>
                <c:pt idx="3">
                  <c:v>25.84</c:v>
                </c:pt>
                <c:pt idx="4">
                  <c:v>27.61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6-4483-B8E9-C3C9A7017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E-44F8-A1D6-5B8C3000C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17.39</c:v>
                </c:pt>
                <c:pt idx="1">
                  <c:v>12.65</c:v>
                </c:pt>
                <c:pt idx="2">
                  <c:v>10.58</c:v>
                </c:pt>
                <c:pt idx="3">
                  <c:v>10.49</c:v>
                </c:pt>
                <c:pt idx="4">
                  <c:v>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E-44F8-A1D6-5B8C3000C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302.27</c:v>
                </c:pt>
                <c:pt idx="1">
                  <c:v>460.62</c:v>
                </c:pt>
                <c:pt idx="2">
                  <c:v>854.41</c:v>
                </c:pt>
                <c:pt idx="3">
                  <c:v>1533.01</c:v>
                </c:pt>
                <c:pt idx="4">
                  <c:v>1552.96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3-4AA4-9905-648DD1DFC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212.95</c:v>
                </c:pt>
                <c:pt idx="1">
                  <c:v>224.41</c:v>
                </c:pt>
                <c:pt idx="2">
                  <c:v>243.44</c:v>
                </c:pt>
                <c:pt idx="3">
                  <c:v>258.49</c:v>
                </c:pt>
                <c:pt idx="4">
                  <c:v>271.10000000000002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3-4AA4-9905-648DD1DFC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65.56</c:v>
                </c:pt>
                <c:pt idx="1">
                  <c:v>40.33</c:v>
                </c:pt>
                <c:pt idx="2">
                  <c:v>17.559999999999999</c:v>
                </c:pt>
                <c:pt idx="3">
                  <c:v>3.28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8-42B5-89A7-1A04135AE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333.48</c:v>
                </c:pt>
                <c:pt idx="1">
                  <c:v>320.31</c:v>
                </c:pt>
                <c:pt idx="2">
                  <c:v>303.26</c:v>
                </c:pt>
                <c:pt idx="3">
                  <c:v>290.31</c:v>
                </c:pt>
                <c:pt idx="4">
                  <c:v>272.95999999999998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8-42B5-89A7-1A04135AE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128.51</c:v>
                </c:pt>
                <c:pt idx="1">
                  <c:v>122.75</c:v>
                </c:pt>
                <c:pt idx="2">
                  <c:v>140.82</c:v>
                </c:pt>
                <c:pt idx="3">
                  <c:v>149.46</c:v>
                </c:pt>
                <c:pt idx="4">
                  <c:v>129.49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1-49C4-B53C-5F0C9C3D5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112.81</c:v>
                </c:pt>
                <c:pt idx="1">
                  <c:v>113.88</c:v>
                </c:pt>
                <c:pt idx="2">
                  <c:v>114.14</c:v>
                </c:pt>
                <c:pt idx="3">
                  <c:v>112.83</c:v>
                </c:pt>
                <c:pt idx="4">
                  <c:v>112.84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1-49C4-B53C-5F0C9C3D5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95.26</c:v>
                </c:pt>
                <c:pt idx="1">
                  <c:v>85.99</c:v>
                </c:pt>
                <c:pt idx="2">
                  <c:v>67.92</c:v>
                </c:pt>
                <c:pt idx="3">
                  <c:v>63.01</c:v>
                </c:pt>
                <c:pt idx="4">
                  <c:v>66.19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82-4365-83FD-5470B361D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75.3</c:v>
                </c:pt>
                <c:pt idx="1">
                  <c:v>74.02</c:v>
                </c:pt>
                <c:pt idx="2">
                  <c:v>73.03</c:v>
                </c:pt>
                <c:pt idx="3">
                  <c:v>73.86</c:v>
                </c:pt>
                <c:pt idx="4">
                  <c:v>73.849999999999994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2-4365-83FD-5470B361D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【271.10】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【272.96】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W46" zoomScaleNormal="100" workbookViewId="0">
      <selection activeCell="CB78" sqref="CB78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</row>
    <row r="3" spans="1:78" ht="9.75" customHeight="1" x14ac:dyDescent="0.15">
      <c r="A3" s="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</row>
    <row r="4" spans="1:78" ht="9.75" customHeight="1" x14ac:dyDescent="0.15">
      <c r="A4" s="2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6" t="str">
        <f>データ!H6</f>
        <v>福島県　会津若松地方広域市町村圏整備組合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7"/>
      <c r="AE6" s="47"/>
      <c r="AF6" s="47"/>
      <c r="AG6" s="47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8" t="s">
        <v>1</v>
      </c>
      <c r="C7" s="49"/>
      <c r="D7" s="49"/>
      <c r="E7" s="49"/>
      <c r="F7" s="49"/>
      <c r="G7" s="49"/>
      <c r="H7" s="49"/>
      <c r="I7" s="48" t="s">
        <v>2</v>
      </c>
      <c r="J7" s="49"/>
      <c r="K7" s="49"/>
      <c r="L7" s="49"/>
      <c r="M7" s="49"/>
      <c r="N7" s="49"/>
      <c r="O7" s="50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4"/>
      <c r="AL7" s="51" t="s">
        <v>6</v>
      </c>
      <c r="AM7" s="51"/>
      <c r="AN7" s="51"/>
      <c r="AO7" s="51"/>
      <c r="AP7" s="51"/>
      <c r="AQ7" s="51"/>
      <c r="AR7" s="51"/>
      <c r="AS7" s="51"/>
      <c r="AT7" s="48" t="s">
        <v>7</v>
      </c>
      <c r="AU7" s="49"/>
      <c r="AV7" s="49"/>
      <c r="AW7" s="49"/>
      <c r="AX7" s="49"/>
      <c r="AY7" s="49"/>
      <c r="AZ7" s="49"/>
      <c r="BA7" s="49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57" t="str">
        <f>データ!$I$6</f>
        <v>法適用</v>
      </c>
      <c r="C8" s="58"/>
      <c r="D8" s="58"/>
      <c r="E8" s="58"/>
      <c r="F8" s="58"/>
      <c r="G8" s="58"/>
      <c r="H8" s="58"/>
      <c r="I8" s="57" t="str">
        <f>データ!$J$6</f>
        <v>水道事業</v>
      </c>
      <c r="J8" s="58"/>
      <c r="K8" s="58"/>
      <c r="L8" s="58"/>
      <c r="M8" s="58"/>
      <c r="N8" s="58"/>
      <c r="O8" s="59"/>
      <c r="P8" s="60" t="str">
        <f>データ!$K$6</f>
        <v>用水供給事業</v>
      </c>
      <c r="Q8" s="60"/>
      <c r="R8" s="60"/>
      <c r="S8" s="60"/>
      <c r="T8" s="60"/>
      <c r="U8" s="60"/>
      <c r="V8" s="60"/>
      <c r="W8" s="60" t="str">
        <f>データ!$L$6</f>
        <v>B</v>
      </c>
      <c r="X8" s="60"/>
      <c r="Y8" s="60"/>
      <c r="Z8" s="60"/>
      <c r="AA8" s="60"/>
      <c r="AB8" s="60"/>
      <c r="AC8" s="60"/>
      <c r="AD8" s="60" t="str">
        <f>データ!$M$6</f>
        <v>その他</v>
      </c>
      <c r="AE8" s="60"/>
      <c r="AF8" s="60"/>
      <c r="AG8" s="60"/>
      <c r="AH8" s="60"/>
      <c r="AI8" s="60"/>
      <c r="AJ8" s="60"/>
      <c r="AK8" s="4"/>
      <c r="AL8" s="61" t="str">
        <f>データ!$R$6</f>
        <v>-</v>
      </c>
      <c r="AM8" s="61"/>
      <c r="AN8" s="61"/>
      <c r="AO8" s="61"/>
      <c r="AP8" s="61"/>
      <c r="AQ8" s="61"/>
      <c r="AR8" s="61"/>
      <c r="AS8" s="61"/>
      <c r="AT8" s="52" t="str">
        <f>データ!$S$6</f>
        <v>-</v>
      </c>
      <c r="AU8" s="53"/>
      <c r="AV8" s="53"/>
      <c r="AW8" s="53"/>
      <c r="AX8" s="53"/>
      <c r="AY8" s="53"/>
      <c r="AZ8" s="53"/>
      <c r="BA8" s="53"/>
      <c r="BB8" s="54" t="str">
        <f>データ!$T$6</f>
        <v>-</v>
      </c>
      <c r="BC8" s="54"/>
      <c r="BD8" s="54"/>
      <c r="BE8" s="54"/>
      <c r="BF8" s="54"/>
      <c r="BG8" s="54"/>
      <c r="BH8" s="54"/>
      <c r="BI8" s="54"/>
      <c r="BJ8" s="3"/>
      <c r="BK8" s="3"/>
      <c r="BL8" s="55" t="s">
        <v>10</v>
      </c>
      <c r="BM8" s="56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8" t="s">
        <v>12</v>
      </c>
      <c r="C9" s="49"/>
      <c r="D9" s="49"/>
      <c r="E9" s="49"/>
      <c r="F9" s="49"/>
      <c r="G9" s="49"/>
      <c r="H9" s="49"/>
      <c r="I9" s="48" t="s">
        <v>13</v>
      </c>
      <c r="J9" s="49"/>
      <c r="K9" s="49"/>
      <c r="L9" s="49"/>
      <c r="M9" s="49"/>
      <c r="N9" s="49"/>
      <c r="O9" s="50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2"/>
      <c r="AE9" s="2"/>
      <c r="AF9" s="2"/>
      <c r="AG9" s="2"/>
      <c r="AH9" s="4"/>
      <c r="AI9" s="4"/>
      <c r="AJ9" s="4"/>
      <c r="AK9" s="4"/>
      <c r="AL9" s="51" t="s">
        <v>16</v>
      </c>
      <c r="AM9" s="51"/>
      <c r="AN9" s="51"/>
      <c r="AO9" s="51"/>
      <c r="AP9" s="51"/>
      <c r="AQ9" s="51"/>
      <c r="AR9" s="51"/>
      <c r="AS9" s="51"/>
      <c r="AT9" s="48" t="s">
        <v>17</v>
      </c>
      <c r="AU9" s="49"/>
      <c r="AV9" s="49"/>
      <c r="AW9" s="49"/>
      <c r="AX9" s="49"/>
      <c r="AY9" s="49"/>
      <c r="AZ9" s="49"/>
      <c r="BA9" s="49"/>
      <c r="BB9" s="51" t="s">
        <v>18</v>
      </c>
      <c r="BC9" s="51"/>
      <c r="BD9" s="51"/>
      <c r="BE9" s="51"/>
      <c r="BF9" s="51"/>
      <c r="BG9" s="51"/>
      <c r="BH9" s="51"/>
      <c r="BI9" s="51"/>
      <c r="BJ9" s="3"/>
      <c r="BK9" s="3"/>
      <c r="BL9" s="62" t="s">
        <v>19</v>
      </c>
      <c r="BM9" s="6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52" t="str">
        <f>データ!$N$6</f>
        <v>-</v>
      </c>
      <c r="C10" s="53"/>
      <c r="D10" s="53"/>
      <c r="E10" s="53"/>
      <c r="F10" s="53"/>
      <c r="G10" s="53"/>
      <c r="H10" s="53"/>
      <c r="I10" s="52">
        <f>データ!$O$6</f>
        <v>98.7</v>
      </c>
      <c r="J10" s="53"/>
      <c r="K10" s="53"/>
      <c r="L10" s="53"/>
      <c r="M10" s="53"/>
      <c r="N10" s="53"/>
      <c r="O10" s="64"/>
      <c r="P10" s="54">
        <f>データ!$P$6</f>
        <v>93.36</v>
      </c>
      <c r="Q10" s="54"/>
      <c r="R10" s="54"/>
      <c r="S10" s="54"/>
      <c r="T10" s="54"/>
      <c r="U10" s="54"/>
      <c r="V10" s="54"/>
      <c r="W10" s="61">
        <f>データ!$Q$6</f>
        <v>0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4"/>
      <c r="AI10" s="4"/>
      <c r="AJ10" s="4"/>
      <c r="AK10" s="4"/>
      <c r="AL10" s="61">
        <f>データ!$U$6</f>
        <v>146979</v>
      </c>
      <c r="AM10" s="61"/>
      <c r="AN10" s="61"/>
      <c r="AO10" s="61"/>
      <c r="AP10" s="61"/>
      <c r="AQ10" s="61"/>
      <c r="AR10" s="61"/>
      <c r="AS10" s="61"/>
      <c r="AT10" s="52">
        <f>データ!$V$6</f>
        <v>232.85</v>
      </c>
      <c r="AU10" s="53"/>
      <c r="AV10" s="53"/>
      <c r="AW10" s="53"/>
      <c r="AX10" s="53"/>
      <c r="AY10" s="53"/>
      <c r="AZ10" s="53"/>
      <c r="BA10" s="53"/>
      <c r="BB10" s="54">
        <f>データ!$W$6</f>
        <v>631.22</v>
      </c>
      <c r="BC10" s="54"/>
      <c r="BD10" s="54"/>
      <c r="BE10" s="54"/>
      <c r="BF10" s="54"/>
      <c r="BG10" s="54"/>
      <c r="BH10" s="54"/>
      <c r="BI10" s="54"/>
      <c r="BJ10" s="2"/>
      <c r="BK10" s="2"/>
      <c r="BL10" s="65" t="s">
        <v>21</v>
      </c>
      <c r="BM10" s="66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9" t="s">
        <v>23</v>
      </c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</row>
    <row r="14" spans="1:78" ht="13.5" customHeight="1" x14ac:dyDescent="0.15">
      <c r="A14" s="2"/>
      <c r="B14" s="81" t="s">
        <v>24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3"/>
      <c r="BK14" s="2"/>
      <c r="BL14" s="67" t="s">
        <v>25</v>
      </c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9"/>
    </row>
    <row r="15" spans="1:78" ht="13.5" customHeight="1" x14ac:dyDescent="0.15">
      <c r="A15" s="2"/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2"/>
      <c r="BL15" s="70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2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3" t="s">
        <v>111</v>
      </c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3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5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3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5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3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5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3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5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3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5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3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5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3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5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3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3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5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3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5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3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5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3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3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5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3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5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3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5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3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5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3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5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3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5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3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5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5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3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5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3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5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3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5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3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5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3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5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3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5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3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5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67" t="s">
        <v>26</v>
      </c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9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70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2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3" t="s">
        <v>112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 x14ac:dyDescent="0.15">
      <c r="A60" s="2"/>
      <c r="B60" s="84" t="s">
        <v>27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6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 x14ac:dyDescent="0.15">
      <c r="A61" s="2"/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6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67" t="s">
        <v>28</v>
      </c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9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70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2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3" t="s">
        <v>113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【112.91】</v>
      </c>
      <c r="F85" s="27" t="str">
        <f>データ!AS6</f>
        <v>【9.92】</v>
      </c>
      <c r="G85" s="27" t="str">
        <f>データ!BD6</f>
        <v>【271.10】</v>
      </c>
      <c r="H85" s="27" t="str">
        <f>データ!BO6</f>
        <v>【272.96】</v>
      </c>
      <c r="I85" s="27" t="str">
        <f>データ!BZ6</f>
        <v>【112.84】</v>
      </c>
      <c r="J85" s="27" t="str">
        <f>データ!CK6</f>
        <v>【73.85】</v>
      </c>
      <c r="K85" s="27" t="str">
        <f>データ!CV6</f>
        <v>【61.69】</v>
      </c>
      <c r="L85" s="27" t="str">
        <f>データ!DG6</f>
        <v>【100.00】</v>
      </c>
      <c r="M85" s="27" t="str">
        <f>データ!DR6</f>
        <v>【56.48】</v>
      </c>
      <c r="N85" s="27" t="str">
        <f>データ!EC6</f>
        <v>【27.61】</v>
      </c>
      <c r="O85" s="27" t="str">
        <f>データ!EN6</f>
        <v>【0.20】</v>
      </c>
    </row>
  </sheetData>
  <sheetProtection algorithmName="SHA-512" hashValue="ud1aS2afa6dy0zLAnO475lAQV1cMr5wLFAim/Ra4vj7xSTd6MnHznjUDbJjAnA3MWRFRnwAEJ3y/oCQtLux5Mw==" saltValue="abmhYKATDtw10aScOO6ehA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2019</v>
      </c>
      <c r="C6" s="34">
        <f t="shared" ref="C6:W6" si="3">C7</f>
        <v>78727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2</v>
      </c>
      <c r="H6" s="34" t="str">
        <f t="shared" si="3"/>
        <v>福島県　会津若松地方広域市町村圏整備組合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用水供給事業</v>
      </c>
      <c r="L6" s="34" t="str">
        <f t="shared" si="3"/>
        <v>B</v>
      </c>
      <c r="M6" s="34" t="str">
        <f t="shared" si="3"/>
        <v>その他</v>
      </c>
      <c r="N6" s="35" t="str">
        <f t="shared" si="3"/>
        <v>-</v>
      </c>
      <c r="O6" s="35">
        <f t="shared" si="3"/>
        <v>98.7</v>
      </c>
      <c r="P6" s="35">
        <f t="shared" si="3"/>
        <v>93.36</v>
      </c>
      <c r="Q6" s="35">
        <f t="shared" si="3"/>
        <v>0</v>
      </c>
      <c r="R6" s="35" t="str">
        <f t="shared" si="3"/>
        <v>-</v>
      </c>
      <c r="S6" s="35" t="str">
        <f t="shared" si="3"/>
        <v>-</v>
      </c>
      <c r="T6" s="35" t="str">
        <f t="shared" si="3"/>
        <v>-</v>
      </c>
      <c r="U6" s="35">
        <f t="shared" si="3"/>
        <v>146979</v>
      </c>
      <c r="V6" s="35">
        <f t="shared" si="3"/>
        <v>232.85</v>
      </c>
      <c r="W6" s="35">
        <f t="shared" si="3"/>
        <v>631.22</v>
      </c>
      <c r="X6" s="36">
        <f>IF(X7="",NA(),X7)</f>
        <v>125.65</v>
      </c>
      <c r="Y6" s="36">
        <f t="shared" ref="Y6:AG6" si="4">IF(Y7="",NA(),Y7)</f>
        <v>120.22</v>
      </c>
      <c r="Z6" s="36">
        <f t="shared" si="4"/>
        <v>133.78</v>
      </c>
      <c r="AA6" s="36">
        <f t="shared" si="4"/>
        <v>140.47999999999999</v>
      </c>
      <c r="AB6" s="36">
        <f t="shared" si="4"/>
        <v>123.65</v>
      </c>
      <c r="AC6" s="36">
        <f t="shared" si="4"/>
        <v>113.33</v>
      </c>
      <c r="AD6" s="36">
        <f t="shared" si="4"/>
        <v>114.05</v>
      </c>
      <c r="AE6" s="36">
        <f t="shared" si="4"/>
        <v>114.26</v>
      </c>
      <c r="AF6" s="36">
        <f t="shared" si="4"/>
        <v>112.98</v>
      </c>
      <c r="AG6" s="36">
        <f t="shared" si="4"/>
        <v>112.91</v>
      </c>
      <c r="AH6" s="35" t="str">
        <f>IF(AH7="","",IF(AH7="-","【-】","【"&amp;SUBSTITUTE(TEXT(AH7,"#,##0.00"),"-","△")&amp;"】"))</f>
        <v>【112.91】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17.39</v>
      </c>
      <c r="AO6" s="36">
        <f t="shared" si="5"/>
        <v>12.65</v>
      </c>
      <c r="AP6" s="36">
        <f t="shared" si="5"/>
        <v>10.58</v>
      </c>
      <c r="AQ6" s="36">
        <f t="shared" si="5"/>
        <v>10.49</v>
      </c>
      <c r="AR6" s="36">
        <f t="shared" si="5"/>
        <v>9.92</v>
      </c>
      <c r="AS6" s="35" t="str">
        <f>IF(AS7="","",IF(AS7="-","【-】","【"&amp;SUBSTITUTE(TEXT(AS7,"#,##0.00"),"-","△")&amp;"】"))</f>
        <v>【9.92】</v>
      </c>
      <c r="AT6" s="36">
        <f>IF(AT7="",NA(),AT7)</f>
        <v>302.27</v>
      </c>
      <c r="AU6" s="36">
        <f t="shared" ref="AU6:BC6" si="6">IF(AU7="",NA(),AU7)</f>
        <v>460.62</v>
      </c>
      <c r="AV6" s="36">
        <f t="shared" si="6"/>
        <v>854.41</v>
      </c>
      <c r="AW6" s="36">
        <f t="shared" si="6"/>
        <v>1533.01</v>
      </c>
      <c r="AX6" s="36">
        <f t="shared" si="6"/>
        <v>1552.96</v>
      </c>
      <c r="AY6" s="36">
        <f t="shared" si="6"/>
        <v>212.95</v>
      </c>
      <c r="AZ6" s="36">
        <f t="shared" si="6"/>
        <v>224.41</v>
      </c>
      <c r="BA6" s="36">
        <f t="shared" si="6"/>
        <v>243.44</v>
      </c>
      <c r="BB6" s="36">
        <f t="shared" si="6"/>
        <v>258.49</v>
      </c>
      <c r="BC6" s="36">
        <f t="shared" si="6"/>
        <v>271.10000000000002</v>
      </c>
      <c r="BD6" s="35" t="str">
        <f>IF(BD7="","",IF(BD7="-","【-】","【"&amp;SUBSTITUTE(TEXT(BD7,"#,##0.00"),"-","△")&amp;"】"))</f>
        <v>【271.10】</v>
      </c>
      <c r="BE6" s="36">
        <f>IF(BE7="",NA(),BE7)</f>
        <v>65.56</v>
      </c>
      <c r="BF6" s="36">
        <f t="shared" ref="BF6:BN6" si="7">IF(BF7="",NA(),BF7)</f>
        <v>40.33</v>
      </c>
      <c r="BG6" s="36">
        <f t="shared" si="7"/>
        <v>17.559999999999999</v>
      </c>
      <c r="BH6" s="36">
        <f t="shared" si="7"/>
        <v>3.28</v>
      </c>
      <c r="BI6" s="35">
        <f t="shared" si="7"/>
        <v>0</v>
      </c>
      <c r="BJ6" s="36">
        <f t="shared" si="7"/>
        <v>333.48</v>
      </c>
      <c r="BK6" s="36">
        <f t="shared" si="7"/>
        <v>320.31</v>
      </c>
      <c r="BL6" s="36">
        <f t="shared" si="7"/>
        <v>303.26</v>
      </c>
      <c r="BM6" s="36">
        <f t="shared" si="7"/>
        <v>290.31</v>
      </c>
      <c r="BN6" s="36">
        <f t="shared" si="7"/>
        <v>272.95999999999998</v>
      </c>
      <c r="BO6" s="35" t="str">
        <f>IF(BO7="","",IF(BO7="-","【-】","【"&amp;SUBSTITUTE(TEXT(BO7,"#,##0.00"),"-","△")&amp;"】"))</f>
        <v>【272.96】</v>
      </c>
      <c r="BP6" s="36">
        <f>IF(BP7="",NA(),BP7)</f>
        <v>128.51</v>
      </c>
      <c r="BQ6" s="36">
        <f t="shared" ref="BQ6:BY6" si="8">IF(BQ7="",NA(),BQ7)</f>
        <v>122.75</v>
      </c>
      <c r="BR6" s="36">
        <f t="shared" si="8"/>
        <v>140.82</v>
      </c>
      <c r="BS6" s="36">
        <f t="shared" si="8"/>
        <v>149.46</v>
      </c>
      <c r="BT6" s="36">
        <f t="shared" si="8"/>
        <v>129.49</v>
      </c>
      <c r="BU6" s="36">
        <f t="shared" si="8"/>
        <v>112.81</v>
      </c>
      <c r="BV6" s="36">
        <f t="shared" si="8"/>
        <v>113.88</v>
      </c>
      <c r="BW6" s="36">
        <f t="shared" si="8"/>
        <v>114.14</v>
      </c>
      <c r="BX6" s="36">
        <f t="shared" si="8"/>
        <v>112.83</v>
      </c>
      <c r="BY6" s="36">
        <f t="shared" si="8"/>
        <v>112.84</v>
      </c>
      <c r="BZ6" s="35" t="str">
        <f>IF(BZ7="","",IF(BZ7="-","【-】","【"&amp;SUBSTITUTE(TEXT(BZ7,"#,##0.00"),"-","△")&amp;"】"))</f>
        <v>【112.84】</v>
      </c>
      <c r="CA6" s="36">
        <f>IF(CA7="",NA(),CA7)</f>
        <v>95.26</v>
      </c>
      <c r="CB6" s="36">
        <f t="shared" ref="CB6:CJ6" si="9">IF(CB7="",NA(),CB7)</f>
        <v>85.99</v>
      </c>
      <c r="CC6" s="36">
        <f t="shared" si="9"/>
        <v>67.92</v>
      </c>
      <c r="CD6" s="36">
        <f t="shared" si="9"/>
        <v>63.01</v>
      </c>
      <c r="CE6" s="36">
        <f t="shared" si="9"/>
        <v>66.19</v>
      </c>
      <c r="CF6" s="36">
        <f t="shared" si="9"/>
        <v>75.3</v>
      </c>
      <c r="CG6" s="36">
        <f t="shared" si="9"/>
        <v>74.02</v>
      </c>
      <c r="CH6" s="36">
        <f t="shared" si="9"/>
        <v>73.03</v>
      </c>
      <c r="CI6" s="36">
        <f t="shared" si="9"/>
        <v>73.86</v>
      </c>
      <c r="CJ6" s="36">
        <f t="shared" si="9"/>
        <v>73.849999999999994</v>
      </c>
      <c r="CK6" s="35" t="str">
        <f>IF(CK7="","",IF(CK7="-","【-】","【"&amp;SUBSTITUTE(TEXT(CK7,"#,##0.00"),"-","△")&amp;"】"))</f>
        <v>【73.85】</v>
      </c>
      <c r="CL6" s="36">
        <f>IF(CL7="",NA(),CL7)</f>
        <v>53.86</v>
      </c>
      <c r="CM6" s="36">
        <f t="shared" ref="CM6:CU6" si="10">IF(CM7="",NA(),CM7)</f>
        <v>55.87</v>
      </c>
      <c r="CN6" s="36">
        <f t="shared" si="10"/>
        <v>62.68</v>
      </c>
      <c r="CO6" s="36">
        <f t="shared" si="10"/>
        <v>63.95</v>
      </c>
      <c r="CP6" s="36">
        <f t="shared" si="10"/>
        <v>60.46</v>
      </c>
      <c r="CQ6" s="36">
        <f t="shared" si="10"/>
        <v>61.82</v>
      </c>
      <c r="CR6" s="36">
        <f t="shared" si="10"/>
        <v>61.66</v>
      </c>
      <c r="CS6" s="36">
        <f t="shared" si="10"/>
        <v>62.19</v>
      </c>
      <c r="CT6" s="36">
        <f t="shared" si="10"/>
        <v>61.77</v>
      </c>
      <c r="CU6" s="36">
        <f t="shared" si="10"/>
        <v>61.69</v>
      </c>
      <c r="CV6" s="35" t="str">
        <f>IF(CV7="","",IF(CV7="-","【-】","【"&amp;SUBSTITUTE(TEXT(CV7,"#,##0.00"),"-","△")&amp;"】"))</f>
        <v>【61.69】</v>
      </c>
      <c r="CW6" s="36">
        <f>IF(CW7="",NA(),CW7)</f>
        <v>99.28</v>
      </c>
      <c r="CX6" s="36">
        <f t="shared" ref="CX6:DF6" si="11">IF(CX7="",NA(),CX7)</f>
        <v>99.33</v>
      </c>
      <c r="CY6" s="36">
        <f t="shared" si="11"/>
        <v>98.79</v>
      </c>
      <c r="CZ6" s="36">
        <f t="shared" si="11"/>
        <v>98.5</v>
      </c>
      <c r="DA6" s="36">
        <f t="shared" si="11"/>
        <v>98.11</v>
      </c>
      <c r="DB6" s="36">
        <f t="shared" si="11"/>
        <v>100.03</v>
      </c>
      <c r="DC6" s="36">
        <f t="shared" si="11"/>
        <v>100.05</v>
      </c>
      <c r="DD6" s="36">
        <f t="shared" si="11"/>
        <v>100.05</v>
      </c>
      <c r="DE6" s="36">
        <f t="shared" si="11"/>
        <v>100.08</v>
      </c>
      <c r="DF6" s="36">
        <f t="shared" si="11"/>
        <v>100</v>
      </c>
      <c r="DG6" s="35" t="str">
        <f>IF(DG7="","",IF(DG7="-","【-】","【"&amp;SUBSTITUTE(TEXT(DG7,"#,##0.00"),"-","△")&amp;"】"))</f>
        <v>【100.00】</v>
      </c>
      <c r="DH6" s="36">
        <f>IF(DH7="",NA(),DH7)</f>
        <v>64.209999999999994</v>
      </c>
      <c r="DI6" s="36">
        <f t="shared" ref="DI6:DQ6" si="12">IF(DI7="",NA(),DI7)</f>
        <v>65.23</v>
      </c>
      <c r="DJ6" s="36">
        <f t="shared" si="12"/>
        <v>66.23</v>
      </c>
      <c r="DK6" s="36">
        <f t="shared" si="12"/>
        <v>67.400000000000006</v>
      </c>
      <c r="DL6" s="36">
        <f t="shared" si="12"/>
        <v>66.39</v>
      </c>
      <c r="DM6" s="36">
        <f t="shared" si="12"/>
        <v>52.4</v>
      </c>
      <c r="DN6" s="36">
        <f t="shared" si="12"/>
        <v>53.56</v>
      </c>
      <c r="DO6" s="36">
        <f t="shared" si="12"/>
        <v>54.73</v>
      </c>
      <c r="DP6" s="36">
        <f t="shared" si="12"/>
        <v>55.77</v>
      </c>
      <c r="DQ6" s="36">
        <f t="shared" si="12"/>
        <v>56.48</v>
      </c>
      <c r="DR6" s="35" t="str">
        <f>IF(DR7="","",IF(DR7="-","【-】","【"&amp;SUBSTITUTE(TEXT(DR7,"#,##0.00"),"-","△")&amp;"】"))</f>
        <v>【56.48】</v>
      </c>
      <c r="DS6" s="35">
        <f>IF(DS7="",NA(),DS7)</f>
        <v>0</v>
      </c>
      <c r="DT6" s="35">
        <f t="shared" ref="DT6:EB6" si="13">IF(DT7="",NA(),DT7)</f>
        <v>0</v>
      </c>
      <c r="DU6" s="35">
        <f t="shared" si="13"/>
        <v>0</v>
      </c>
      <c r="DV6" s="35">
        <f t="shared" si="13"/>
        <v>0</v>
      </c>
      <c r="DW6" s="35">
        <f t="shared" si="13"/>
        <v>0</v>
      </c>
      <c r="DX6" s="36">
        <f t="shared" si="13"/>
        <v>18.05</v>
      </c>
      <c r="DY6" s="36">
        <f t="shared" si="13"/>
        <v>19.440000000000001</v>
      </c>
      <c r="DZ6" s="36">
        <f t="shared" si="13"/>
        <v>22.46</v>
      </c>
      <c r="EA6" s="36">
        <f t="shared" si="13"/>
        <v>25.84</v>
      </c>
      <c r="EB6" s="36">
        <f t="shared" si="13"/>
        <v>27.61</v>
      </c>
      <c r="EC6" s="35" t="str">
        <f>IF(EC7="","",IF(EC7="-","【-】","【"&amp;SUBSTITUTE(TEXT(EC7,"#,##0.00"),"-","△")&amp;"】"))</f>
        <v>【27.61】</v>
      </c>
      <c r="ED6" s="35">
        <f>IF(ED7="",NA(),ED7)</f>
        <v>0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5">
        <f t="shared" si="14"/>
        <v>0</v>
      </c>
      <c r="EI6" s="36">
        <f t="shared" si="14"/>
        <v>0.26</v>
      </c>
      <c r="EJ6" s="36">
        <f t="shared" si="14"/>
        <v>0.24</v>
      </c>
      <c r="EK6" s="36">
        <f t="shared" si="14"/>
        <v>0.27</v>
      </c>
      <c r="EL6" s="36">
        <f t="shared" si="14"/>
        <v>0.24</v>
      </c>
      <c r="EM6" s="36">
        <f t="shared" si="14"/>
        <v>0.2</v>
      </c>
      <c r="EN6" s="35" t="str">
        <f>IF(EN7="","",IF(EN7="-","【-】","【"&amp;SUBSTITUTE(TEXT(EN7,"#,##0.00"),"-","△")&amp;"】"))</f>
        <v>【0.20】</v>
      </c>
    </row>
    <row r="7" spans="1:144" s="37" customFormat="1" x14ac:dyDescent="0.15">
      <c r="A7" s="29"/>
      <c r="B7" s="38">
        <v>2019</v>
      </c>
      <c r="C7" s="38">
        <v>78727</v>
      </c>
      <c r="D7" s="38">
        <v>46</v>
      </c>
      <c r="E7" s="38">
        <v>1</v>
      </c>
      <c r="F7" s="38">
        <v>0</v>
      </c>
      <c r="G7" s="38">
        <v>2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98.7</v>
      </c>
      <c r="P7" s="39">
        <v>93.36</v>
      </c>
      <c r="Q7" s="39">
        <v>0</v>
      </c>
      <c r="R7" s="39" t="s">
        <v>99</v>
      </c>
      <c r="S7" s="39" t="s">
        <v>99</v>
      </c>
      <c r="T7" s="39" t="s">
        <v>99</v>
      </c>
      <c r="U7" s="39">
        <v>146979</v>
      </c>
      <c r="V7" s="39">
        <v>232.85</v>
      </c>
      <c r="W7" s="39">
        <v>631.22</v>
      </c>
      <c r="X7" s="39">
        <v>125.65</v>
      </c>
      <c r="Y7" s="39">
        <v>120.22</v>
      </c>
      <c r="Z7" s="39">
        <v>133.78</v>
      </c>
      <c r="AA7" s="39">
        <v>140.47999999999999</v>
      </c>
      <c r="AB7" s="39">
        <v>123.65</v>
      </c>
      <c r="AC7" s="39">
        <v>113.33</v>
      </c>
      <c r="AD7" s="39">
        <v>114.05</v>
      </c>
      <c r="AE7" s="39">
        <v>114.26</v>
      </c>
      <c r="AF7" s="39">
        <v>112.98</v>
      </c>
      <c r="AG7" s="39">
        <v>112.91</v>
      </c>
      <c r="AH7" s="39">
        <v>112.91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17.39</v>
      </c>
      <c r="AO7" s="39">
        <v>12.65</v>
      </c>
      <c r="AP7" s="39">
        <v>10.58</v>
      </c>
      <c r="AQ7" s="39">
        <v>10.49</v>
      </c>
      <c r="AR7" s="39">
        <v>9.92</v>
      </c>
      <c r="AS7" s="39">
        <v>9.92</v>
      </c>
      <c r="AT7" s="39">
        <v>302.27</v>
      </c>
      <c r="AU7" s="39">
        <v>460.62</v>
      </c>
      <c r="AV7" s="39">
        <v>854.41</v>
      </c>
      <c r="AW7" s="39">
        <v>1533.01</v>
      </c>
      <c r="AX7" s="39">
        <v>1552.96</v>
      </c>
      <c r="AY7" s="39">
        <v>212.95</v>
      </c>
      <c r="AZ7" s="39">
        <v>224.41</v>
      </c>
      <c r="BA7" s="39">
        <v>243.44</v>
      </c>
      <c r="BB7" s="39">
        <v>258.49</v>
      </c>
      <c r="BC7" s="39">
        <v>271.10000000000002</v>
      </c>
      <c r="BD7" s="39">
        <v>271.10000000000002</v>
      </c>
      <c r="BE7" s="39">
        <v>65.56</v>
      </c>
      <c r="BF7" s="39">
        <v>40.33</v>
      </c>
      <c r="BG7" s="39">
        <v>17.559999999999999</v>
      </c>
      <c r="BH7" s="39">
        <v>3.28</v>
      </c>
      <c r="BI7" s="39">
        <v>0</v>
      </c>
      <c r="BJ7" s="39">
        <v>333.48</v>
      </c>
      <c r="BK7" s="39">
        <v>320.31</v>
      </c>
      <c r="BL7" s="39">
        <v>303.26</v>
      </c>
      <c r="BM7" s="39">
        <v>290.31</v>
      </c>
      <c r="BN7" s="39">
        <v>272.95999999999998</v>
      </c>
      <c r="BO7" s="39">
        <v>272.95999999999998</v>
      </c>
      <c r="BP7" s="39">
        <v>128.51</v>
      </c>
      <c r="BQ7" s="39">
        <v>122.75</v>
      </c>
      <c r="BR7" s="39">
        <v>140.82</v>
      </c>
      <c r="BS7" s="39">
        <v>149.46</v>
      </c>
      <c r="BT7" s="39">
        <v>129.49</v>
      </c>
      <c r="BU7" s="39">
        <v>112.81</v>
      </c>
      <c r="BV7" s="39">
        <v>113.88</v>
      </c>
      <c r="BW7" s="39">
        <v>114.14</v>
      </c>
      <c r="BX7" s="39">
        <v>112.83</v>
      </c>
      <c r="BY7" s="39">
        <v>112.84</v>
      </c>
      <c r="BZ7" s="39">
        <v>112.84</v>
      </c>
      <c r="CA7" s="39">
        <v>95.26</v>
      </c>
      <c r="CB7" s="39">
        <v>85.99</v>
      </c>
      <c r="CC7" s="39">
        <v>67.92</v>
      </c>
      <c r="CD7" s="39">
        <v>63.01</v>
      </c>
      <c r="CE7" s="39">
        <v>66.19</v>
      </c>
      <c r="CF7" s="39">
        <v>75.3</v>
      </c>
      <c r="CG7" s="39">
        <v>74.02</v>
      </c>
      <c r="CH7" s="39">
        <v>73.03</v>
      </c>
      <c r="CI7" s="39">
        <v>73.86</v>
      </c>
      <c r="CJ7" s="39">
        <v>73.849999999999994</v>
      </c>
      <c r="CK7" s="39">
        <v>73.849999999999994</v>
      </c>
      <c r="CL7" s="39">
        <v>53.86</v>
      </c>
      <c r="CM7" s="39">
        <v>55.87</v>
      </c>
      <c r="CN7" s="39">
        <v>62.68</v>
      </c>
      <c r="CO7" s="39">
        <v>63.95</v>
      </c>
      <c r="CP7" s="39">
        <v>60.46</v>
      </c>
      <c r="CQ7" s="39">
        <v>61.82</v>
      </c>
      <c r="CR7" s="39">
        <v>61.66</v>
      </c>
      <c r="CS7" s="39">
        <v>62.19</v>
      </c>
      <c r="CT7" s="39">
        <v>61.77</v>
      </c>
      <c r="CU7" s="39">
        <v>61.69</v>
      </c>
      <c r="CV7" s="39">
        <v>61.69</v>
      </c>
      <c r="CW7" s="39">
        <v>99.28</v>
      </c>
      <c r="CX7" s="39">
        <v>99.33</v>
      </c>
      <c r="CY7" s="39">
        <v>98.79</v>
      </c>
      <c r="CZ7" s="39">
        <v>98.5</v>
      </c>
      <c r="DA7" s="39">
        <v>98.11</v>
      </c>
      <c r="DB7" s="39">
        <v>100.03</v>
      </c>
      <c r="DC7" s="39">
        <v>100.05</v>
      </c>
      <c r="DD7" s="39">
        <v>100.05</v>
      </c>
      <c r="DE7" s="39">
        <v>100.08</v>
      </c>
      <c r="DF7" s="39">
        <v>100</v>
      </c>
      <c r="DG7" s="39">
        <v>100</v>
      </c>
      <c r="DH7" s="39">
        <v>64.209999999999994</v>
      </c>
      <c r="DI7" s="39">
        <v>65.23</v>
      </c>
      <c r="DJ7" s="39">
        <v>66.23</v>
      </c>
      <c r="DK7" s="39">
        <v>67.400000000000006</v>
      </c>
      <c r="DL7" s="39">
        <v>66.39</v>
      </c>
      <c r="DM7" s="39">
        <v>52.4</v>
      </c>
      <c r="DN7" s="39">
        <v>53.56</v>
      </c>
      <c r="DO7" s="39">
        <v>54.73</v>
      </c>
      <c r="DP7" s="39">
        <v>55.77</v>
      </c>
      <c r="DQ7" s="39">
        <v>56.48</v>
      </c>
      <c r="DR7" s="39">
        <v>56.48</v>
      </c>
      <c r="DS7" s="39">
        <v>0</v>
      </c>
      <c r="DT7" s="39">
        <v>0</v>
      </c>
      <c r="DU7" s="39">
        <v>0</v>
      </c>
      <c r="DV7" s="39">
        <v>0</v>
      </c>
      <c r="DW7" s="39">
        <v>0</v>
      </c>
      <c r="DX7" s="39">
        <v>18.05</v>
      </c>
      <c r="DY7" s="39">
        <v>19.440000000000001</v>
      </c>
      <c r="DZ7" s="39">
        <v>22.46</v>
      </c>
      <c r="EA7" s="39">
        <v>25.84</v>
      </c>
      <c r="EB7" s="39">
        <v>27.61</v>
      </c>
      <c r="EC7" s="39">
        <v>27.61</v>
      </c>
      <c r="ED7" s="39">
        <v>0</v>
      </c>
      <c r="EE7" s="39">
        <v>0</v>
      </c>
      <c r="EF7" s="39">
        <v>0</v>
      </c>
      <c r="EG7" s="39">
        <v>0</v>
      </c>
      <c r="EH7" s="39">
        <v>0</v>
      </c>
      <c r="EI7" s="39">
        <v>0.26</v>
      </c>
      <c r="EJ7" s="39">
        <v>0.24</v>
      </c>
      <c r="EK7" s="39">
        <v>0.27</v>
      </c>
      <c r="EL7" s="39">
        <v>0.24</v>
      </c>
      <c r="EM7" s="39">
        <v>0.2</v>
      </c>
      <c r="EN7" s="39">
        <v>0.2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E10" si="15">DATEVALUE($B7+12-B11&amp;"/1/"&amp;B12)</f>
        <v>46388</v>
      </c>
      <c r="C10" s="43">
        <f t="shared" si="15"/>
        <v>46753</v>
      </c>
      <c r="D10" s="43">
        <f t="shared" si="15"/>
        <v>47119</v>
      </c>
      <c r="E10" s="43">
        <f t="shared" si="15"/>
        <v>47484</v>
      </c>
      <c r="F10" s="44">
        <f>DATEVALUE($B7+12-F11&amp;"/1/"&amp;F12)</f>
        <v>47849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108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